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LynTec Dell Inspiron\Desktop\"/>
    </mc:Choice>
  </mc:AlternateContent>
  <xr:revisionPtr revIDLastSave="0" documentId="13_ncr:1_{0926625F-023C-4023-A705-AEC2BAADDBC6}" xr6:coauthVersionLast="46" xr6:coauthVersionMax="46" xr10:uidLastSave="{00000000-0000-0000-0000-000000000000}"/>
  <bookViews>
    <workbookView xWindow="-120" yWindow="-120" windowWidth="29040" windowHeight="15990" xr2:uid="{5B2352F9-F594-4FA8-B6D5-B62761A51230}"/>
  </bookViews>
  <sheets>
    <sheet name="Working Fil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3" l="1"/>
  <c r="C26" i="3"/>
  <c r="E94" i="3" s="1"/>
  <c r="F94" i="3" s="1"/>
  <c r="G94" i="3" s="1"/>
  <c r="H94" i="3" s="1"/>
  <c r="C24" i="3"/>
  <c r="E118" i="3" s="1"/>
  <c r="F118" i="3" s="1"/>
  <c r="C31" i="3"/>
  <c r="C32" i="3"/>
  <c r="C33" i="3"/>
  <c r="C30" i="3"/>
  <c r="E101" i="3" s="1"/>
  <c r="E56" i="3"/>
  <c r="F56" i="3" s="1"/>
  <c r="G56" i="3" s="1"/>
  <c r="H56" i="3" s="1"/>
  <c r="E67" i="3"/>
  <c r="E63" i="3"/>
  <c r="F63" i="3" s="1"/>
  <c r="G63" i="3" s="1"/>
  <c r="H63" i="3" s="1"/>
  <c r="E127" i="3"/>
  <c r="F127" i="3" s="1"/>
  <c r="G127" i="3" s="1"/>
  <c r="H127" i="3" s="1"/>
  <c r="E122" i="3"/>
  <c r="F122" i="3" s="1"/>
  <c r="G122" i="3" s="1"/>
  <c r="H122" i="3" s="1"/>
  <c r="I115" i="3"/>
  <c r="E106" i="3"/>
  <c r="F106" i="3" s="1"/>
  <c r="H93" i="3"/>
  <c r="H105" i="3" s="1"/>
  <c r="G93" i="3"/>
  <c r="F93" i="3"/>
  <c r="F105" i="3" s="1"/>
  <c r="E93" i="3"/>
  <c r="E89" i="3"/>
  <c r="E90" i="3" s="1"/>
  <c r="I88" i="3"/>
  <c r="H86" i="3"/>
  <c r="G86" i="3"/>
  <c r="F86" i="3"/>
  <c r="E86" i="3"/>
  <c r="H85" i="3"/>
  <c r="G85" i="3"/>
  <c r="F85" i="3"/>
  <c r="E85" i="3"/>
  <c r="F67" i="3"/>
  <c r="G67" i="3" s="1"/>
  <c r="H55" i="3"/>
  <c r="G55" i="3"/>
  <c r="F55" i="3"/>
  <c r="E55" i="3"/>
  <c r="E68" i="3" s="1"/>
  <c r="E51" i="3"/>
  <c r="E52" i="3" s="1"/>
  <c r="I50" i="3"/>
  <c r="H48" i="3"/>
  <c r="G48" i="3"/>
  <c r="F48" i="3"/>
  <c r="E48" i="3"/>
  <c r="H47" i="3"/>
  <c r="G47" i="3"/>
  <c r="F47" i="3"/>
  <c r="E47" i="3"/>
  <c r="H117" i="3" l="1"/>
  <c r="H121" i="3" s="1"/>
  <c r="H126" i="3" s="1"/>
  <c r="H129" i="3" s="1"/>
  <c r="I48" i="3"/>
  <c r="F117" i="3"/>
  <c r="F121" i="3" s="1"/>
  <c r="F124" i="3" s="1"/>
  <c r="I47" i="3"/>
  <c r="E117" i="3"/>
  <c r="E121" i="3" s="1"/>
  <c r="E126" i="3" s="1"/>
  <c r="E129" i="3" s="1"/>
  <c r="G117" i="3"/>
  <c r="G121" i="3" s="1"/>
  <c r="G126" i="3" s="1"/>
  <c r="G129" i="3" s="1"/>
  <c r="E105" i="3"/>
  <c r="E61" i="3"/>
  <c r="E62" i="3" s="1"/>
  <c r="I86" i="3"/>
  <c r="F126" i="3"/>
  <c r="F129" i="3" s="1"/>
  <c r="H67" i="3"/>
  <c r="I67" i="3" s="1"/>
  <c r="F119" i="3"/>
  <c r="G118" i="3"/>
  <c r="E99" i="3"/>
  <c r="G106" i="3"/>
  <c r="I56" i="3"/>
  <c r="H68" i="3"/>
  <c r="F51" i="3"/>
  <c r="I55" i="3"/>
  <c r="G105" i="3"/>
  <c r="F68" i="3"/>
  <c r="G68" i="3"/>
  <c r="I68" i="3" s="1"/>
  <c r="I85" i="3"/>
  <c r="F89" i="3"/>
  <c r="H124" i="3" l="1"/>
  <c r="E119" i="3"/>
  <c r="G124" i="3"/>
  <c r="E124" i="3"/>
  <c r="E131" i="3" s="1"/>
  <c r="F52" i="3"/>
  <c r="G51" i="3"/>
  <c r="H118" i="3"/>
  <c r="H119" i="3" s="1"/>
  <c r="H131" i="3" s="1"/>
  <c r="G119" i="3"/>
  <c r="I129" i="3"/>
  <c r="F131" i="3"/>
  <c r="F90" i="3"/>
  <c r="F99" i="3" s="1"/>
  <c r="F100" i="3" s="1"/>
  <c r="G89" i="3"/>
  <c r="H106" i="3"/>
  <c r="E100" i="3"/>
  <c r="E57" i="3"/>
  <c r="E58" i="3" s="1"/>
  <c r="E69" i="3"/>
  <c r="E64" i="3"/>
  <c r="F61" i="3" l="1"/>
  <c r="E70" i="3"/>
  <c r="G131" i="3"/>
  <c r="I131" i="3" s="1"/>
  <c r="I124" i="3"/>
  <c r="I119" i="3"/>
  <c r="E107" i="3"/>
  <c r="E108" i="3" s="1"/>
  <c r="E102" i="3"/>
  <c r="E95" i="3"/>
  <c r="E96" i="3" s="1"/>
  <c r="F62" i="3"/>
  <c r="G52" i="3"/>
  <c r="G61" i="3" s="1"/>
  <c r="G62" i="3" s="1"/>
  <c r="H51" i="3"/>
  <c r="E72" i="3"/>
  <c r="G90" i="3"/>
  <c r="G99" i="3" s="1"/>
  <c r="H89" i="3"/>
  <c r="F107" i="3"/>
  <c r="F108" i="3" s="1"/>
  <c r="F102" i="3"/>
  <c r="F95" i="3"/>
  <c r="F96" i="3" s="1"/>
  <c r="I52" i="3" l="1"/>
  <c r="E110" i="3"/>
  <c r="E133" i="3" s="1"/>
  <c r="F110" i="3"/>
  <c r="F133" i="3" s="1"/>
  <c r="H90" i="3"/>
  <c r="I89" i="3"/>
  <c r="H52" i="3"/>
  <c r="H61" i="3" s="1"/>
  <c r="I51" i="3"/>
  <c r="F64" i="3"/>
  <c r="F69" i="3"/>
  <c r="F57" i="3"/>
  <c r="F58" i="3" s="1"/>
  <c r="G69" i="3"/>
  <c r="G70" i="3" s="1"/>
  <c r="G64" i="3"/>
  <c r="G57" i="3"/>
  <c r="G58" i="3" s="1"/>
  <c r="G100" i="3"/>
  <c r="F70" i="3" l="1"/>
  <c r="F72" i="3"/>
  <c r="I90" i="3"/>
  <c r="H99" i="3"/>
  <c r="G102" i="3"/>
  <c r="G95" i="3"/>
  <c r="G96" i="3" s="1"/>
  <c r="G107" i="3"/>
  <c r="G108" i="3" s="1"/>
  <c r="G72" i="3"/>
  <c r="H62" i="3"/>
  <c r="I61" i="3"/>
  <c r="I62" i="3" s="1"/>
  <c r="I57" i="3" s="1"/>
  <c r="I58" i="3" s="1"/>
  <c r="H100" i="3" l="1"/>
  <c r="I99" i="3"/>
  <c r="G110" i="3"/>
  <c r="G133" i="3" s="1"/>
  <c r="H69" i="3"/>
  <c r="H64" i="3"/>
  <c r="I64" i="3" s="1"/>
  <c r="H57" i="3"/>
  <c r="H58" i="3" s="1"/>
  <c r="H70" i="3" l="1"/>
  <c r="I69" i="3"/>
  <c r="H72" i="3"/>
  <c r="I70" i="3"/>
  <c r="I72" i="3" s="1"/>
  <c r="H107" i="3"/>
  <c r="H108" i="3" s="1"/>
  <c r="H102" i="3"/>
  <c r="I102" i="3" s="1"/>
  <c r="H95" i="3"/>
  <c r="H96" i="3" s="1"/>
  <c r="I96" i="3" s="1"/>
  <c r="D137" i="3" l="1"/>
  <c r="H110" i="3"/>
  <c r="H133" i="3" s="1"/>
  <c r="I108" i="3"/>
  <c r="I110" i="3" s="1"/>
  <c r="I133" i="3" s="1"/>
  <c r="D138" i="3" l="1"/>
  <c r="D139" i="3" s="1"/>
</calcChain>
</file>

<file path=xl/sharedStrings.xml><?xml version="1.0" encoding="utf-8"?>
<sst xmlns="http://schemas.openxmlformats.org/spreadsheetml/2006/main" count="155" uniqueCount="110">
  <si>
    <t>Panel 1</t>
  </si>
  <si>
    <t>Panel 2</t>
  </si>
  <si>
    <t>Panel 3</t>
  </si>
  <si>
    <t>Panel 4</t>
  </si>
  <si>
    <t>Total Wire Cost</t>
  </si>
  <si>
    <t>Electrical Variables</t>
  </si>
  <si>
    <t>Average Cost of Conduit Per Foot (EMT 1/2")**</t>
  </si>
  <si>
    <t>**Conduit Install Labor per Pipe/Ft</t>
  </si>
  <si>
    <t>Total Conduit+Labor Cost</t>
  </si>
  <si>
    <t>Total</t>
  </si>
  <si>
    <t>Avg No. Wire Per Circuit</t>
  </si>
  <si>
    <t>Wire</t>
  </si>
  <si>
    <t>Cost / K</t>
  </si>
  <si>
    <t>Cost / Ft</t>
  </si>
  <si>
    <t>#2 THHN</t>
  </si>
  <si>
    <t>#10 THHN</t>
  </si>
  <si>
    <t>EMT Conduit</t>
  </si>
  <si>
    <t>Cost / C</t>
  </si>
  <si>
    <t>1/2"</t>
  </si>
  <si>
    <t>3/4"</t>
  </si>
  <si>
    <t>1-1/4"</t>
  </si>
  <si>
    <t>1-1/2"</t>
  </si>
  <si>
    <t>Multiple runs on racking</t>
  </si>
  <si>
    <t>Single run in exposed area</t>
  </si>
  <si>
    <t>AWG</t>
  </si>
  <si>
    <t>EMT</t>
  </si>
  <si>
    <t>% Fill</t>
  </si>
  <si>
    <t>Branch Circuit Conduit Runs Required</t>
  </si>
  <si>
    <t>Rounded Branch Circuit Conduit Runs Required</t>
  </si>
  <si>
    <t>No. Service Wires Required Per Panel</t>
  </si>
  <si>
    <t>No. Service Wires Per Conduit (#2 THHN in 1-1/2" Conduit)</t>
  </si>
  <si>
    <t>Total Service Conduit Runs Per Panel</t>
  </si>
  <si>
    <t>#2 THHN Wire Cost Per Foot</t>
  </si>
  <si>
    <t>Total Wire Cost Per Foot</t>
  </si>
  <si>
    <t>Total Conduit Cost</t>
  </si>
  <si>
    <t>Conduit Length Per Panel</t>
  </si>
  <si>
    <t xml:space="preserve">Total Install Labor Cost </t>
  </si>
  <si>
    <t>Total No. Wires Per Panel</t>
  </si>
  <si>
    <t>Branch Circiut Conduit Install Labor Per Pipe/Foot (1/2")</t>
  </si>
  <si>
    <t>Service Conduit Run Distance to Panels (feet)</t>
  </si>
  <si>
    <t>Service Wire Run Distance to Panels (feet)</t>
  </si>
  <si>
    <t>Avg Cost of Conduit Per Foot (EMT 1-1/2")</t>
  </si>
  <si>
    <t>Service Conduits Per Panel</t>
  </si>
  <si>
    <t>Total Service Conduit Cost</t>
  </si>
  <si>
    <t>Cost of Service Conduit Install Per Pipe/Foot (1-1/2")</t>
  </si>
  <si>
    <t>Total Service Conduit Install Cost</t>
  </si>
  <si>
    <t>Total Branch Circuit Project Cost</t>
  </si>
  <si>
    <t>Total Panel Service Project Cost</t>
  </si>
  <si>
    <t>CENTRALIZED (STANDARD) ELECTRICAL DESIGN</t>
  </si>
  <si>
    <t>DISTRIBUTED ELECTRICAL DESIGN</t>
  </si>
  <si>
    <t>Centralized Electrical Design Project Cost</t>
  </si>
  <si>
    <t>Distributed Electrical Design Project Cost</t>
  </si>
  <si>
    <t>Project Cost Savings</t>
  </si>
  <si>
    <t>Project Cost Savings Summary</t>
  </si>
  <si>
    <t>Avg Wire (#10*) Cost Per Foot</t>
  </si>
  <si>
    <t>*#10 wire used for longer runs</t>
  </si>
  <si>
    <t>No. Conductors</t>
  </si>
  <si>
    <t>*Includes 1 #10 wire for Ground Per Conduit</t>
  </si>
  <si>
    <t>Avg Circuits Per Conduit*</t>
  </si>
  <si>
    <t xml:space="preserve">The Project Cost Savings Example below was designed to be a simple, yet realistic portrayal of how shifting the install location of the circuit breaker panels closer to the end-loads will have significant project cost savings. </t>
  </si>
  <si>
    <t xml:space="preserve">Several assumptions are made in the example below in order to keep things simple so cost savings will differ from design to design.  However, the general principal of guarenteed savings from panel relocation remains the same. </t>
  </si>
  <si>
    <t>Wire Assumptions</t>
  </si>
  <si>
    <t>Conduit Assumptions</t>
  </si>
  <si>
    <t>Electrical Contractor Labor Assumptions</t>
  </si>
  <si>
    <t xml:space="preserve">Electrical Services wires will all be #2 wire and will have identical distances based on breaker panel location. </t>
  </si>
  <si>
    <t xml:space="preserve">Panel circuit counts and locations also vary from panel to panel to highlight the ability to reap project cost savings regardless of the number of circuits or the total decrease in distance. </t>
  </si>
  <si>
    <t>No. Circuit Breakers (15-30A)</t>
  </si>
  <si>
    <t>No. Circuit Breakers (40A+)</t>
  </si>
  <si>
    <t>Avg Wires Per Conduit</t>
  </si>
  <si>
    <t>Circuit Wire Distance (Feet) From Panel to End Load</t>
  </si>
  <si>
    <t xml:space="preserve">Avg Cost of Circuit Conduit </t>
  </si>
  <si>
    <t>Circuit Conduit Install Labor</t>
  </si>
  <si>
    <t>Circuit Conduit Length Per Panel</t>
  </si>
  <si>
    <t xml:space="preserve">The example does not include the price of the circuit breaker panels nor the cost of individual branch circuit breakers.  This was done to isolate the cost savings from purely changing the install location. </t>
  </si>
  <si>
    <t xml:space="preserve">Voltage drop(s) due to a change in distance were not taken into account for simplification. </t>
  </si>
  <si>
    <t xml:space="preserve">All conduit runs will be priced as though they're single runs in an exposed area and do not include potential fabrication expenses including but not limited to: conduit bending, welding, etc. </t>
  </si>
  <si>
    <t>Wire, Conduit and Labor Pricing Assumptions</t>
  </si>
  <si>
    <t>Branch Circuit Conduit Runs Required (whole conduits)</t>
  </si>
  <si>
    <t>Avg Wire (#12*) Cost Per Foot</t>
  </si>
  <si>
    <t xml:space="preserve"> Branch Circuit Conduit Runs Required (whole conduits)</t>
  </si>
  <si>
    <t>Branch circuit wires &gt; 50 feet will be #10 wire and will have identical distances for each panel.</t>
  </si>
  <si>
    <t xml:space="preserve">All conduit runs will be considered to be filled with the maximum number of wires per NEC regulations (&lt;40% maximum fill) </t>
  </si>
  <si>
    <t>All branch circuit conduit runs utilize 1/2" EMT for the #12 branch circuit wire</t>
  </si>
  <si>
    <t>All branch circuit conduit runs utilize  3/4" EMT for the #10 branch circuit wire</t>
  </si>
  <si>
    <t>All service conduit runs will utilize  1-1/2" EMT for the 2# service wire</t>
  </si>
  <si>
    <t>Design Example Overview and Base Assumptions</t>
  </si>
  <si>
    <t>Wire, Conduit, Contractor Labor assumptions are at the bottom of the worksheet.</t>
  </si>
  <si>
    <t>Centralized Circuit Wire Distance (Feet) Panel To End Load</t>
  </si>
  <si>
    <t>Distributed Circuit Wire Distance (Feet) Panel To End Load</t>
  </si>
  <si>
    <t>Conduit Install Labor Per Pipe</t>
  </si>
  <si>
    <t>Conduit Size</t>
  </si>
  <si>
    <t>NEC - 40% maximum</t>
  </si>
  <si>
    <t xml:space="preserve">Material and Labor Costs </t>
  </si>
  <si>
    <t>Distributed Electrical Total Project Cost (Not Including Panels)</t>
  </si>
  <si>
    <t>Centralized Electrical Total Project Cost (not including panels)</t>
  </si>
  <si>
    <t>Conduit Fill Per NEC Requirements</t>
  </si>
  <si>
    <t>Material and Labor Costs - National Averages</t>
  </si>
  <si>
    <t>Wire Cost Per Foot</t>
  </si>
  <si>
    <t>EMT Conduit Cost Per Foot</t>
  </si>
  <si>
    <t>Conduit Install Labor Per Pipe Per Foot</t>
  </si>
  <si>
    <t>Labor assumptions are National averages based on flat rates on a per foot basis for conduit/wire and do not include the Time variable</t>
  </si>
  <si>
    <t>Pricing used for branch circuit wires, service wires, conduit and contractor labor are based on National Averages and will vary.</t>
  </si>
  <si>
    <t>Project Electrical Specs - Please Fill In Per Project</t>
  </si>
  <si>
    <t>Project Specific Costs- Please Fill In Per Project</t>
  </si>
  <si>
    <t>*Calculations below will automatically update</t>
  </si>
  <si>
    <t>Project Example Assumptions (Con't)</t>
  </si>
  <si>
    <t>Please fill in highlighted sections below with your project specific electrical system and costs.  The spreadsheet will update automatically.</t>
  </si>
  <si>
    <t>#12 THHN</t>
  </si>
  <si>
    <t xml:space="preserve">*#12 wire used for shorter distance runs but edit green highlighted price if continuing with different sized wire. </t>
  </si>
  <si>
    <t>*Fill In Project Specific Costs if Desired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</si>
</sst>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quot;$&quot;#,##0.00"/>
    <numFmt numFmtId="166" formatCode="&quot;$&quot;#,##0.000"/>
    <numFmt numFmtId="168"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24"/>
      <color theme="1"/>
      <name val="Calibri"/>
      <family val="2"/>
      <scheme val="minor"/>
    </font>
    <font>
      <b/>
      <sz val="12"/>
      <color theme="1"/>
      <name val="Calibri"/>
      <family val="2"/>
      <scheme val="minor"/>
    </font>
    <font>
      <i/>
      <sz val="9"/>
      <color theme="1"/>
      <name val="Calibri"/>
      <family val="2"/>
      <scheme val="minor"/>
    </font>
    <font>
      <b/>
      <sz val="14"/>
      <color theme="1"/>
      <name val="Calibri"/>
      <family val="2"/>
      <scheme val="minor"/>
    </font>
    <font>
      <sz val="12"/>
      <color theme="1"/>
      <name val="Calibri"/>
      <family val="2"/>
      <scheme val="minor"/>
    </font>
    <font>
      <b/>
      <sz val="20"/>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4">
    <xf numFmtId="0" fontId="0" fillId="0" borderId="0" xfId="0"/>
    <xf numFmtId="1" fontId="0" fillId="0" borderId="0" xfId="0" applyNumberFormat="1" applyAlignment="1">
      <alignment horizontal="right"/>
    </xf>
    <xf numFmtId="0" fontId="0" fillId="0" borderId="1" xfId="0" applyBorder="1"/>
    <xf numFmtId="0" fontId="0" fillId="0" borderId="2" xfId="0" applyBorder="1"/>
    <xf numFmtId="0" fontId="2" fillId="0" borderId="2" xfId="0" applyFont="1" applyBorder="1"/>
    <xf numFmtId="0" fontId="3" fillId="0" borderId="0" xfId="0" applyFont="1"/>
    <xf numFmtId="0" fontId="2" fillId="0" borderId="3" xfId="0" applyFont="1" applyFill="1" applyBorder="1"/>
    <xf numFmtId="0" fontId="0" fillId="0" borderId="4" xfId="0" applyBorder="1"/>
    <xf numFmtId="0" fontId="0" fillId="0" borderId="3" xfId="0" applyBorder="1"/>
    <xf numFmtId="0" fontId="0" fillId="0" borderId="4" xfId="0" applyBorder="1" applyAlignment="1">
      <alignment horizontal="right"/>
    </xf>
    <xf numFmtId="0" fontId="0" fillId="0" borderId="3" xfId="0" applyBorder="1" applyAlignment="1">
      <alignment horizontal="right"/>
    </xf>
    <xf numFmtId="0" fontId="0" fillId="0" borderId="0" xfId="0"/>
    <xf numFmtId="165" fontId="2" fillId="0" borderId="0" xfId="0" applyNumberFormat="1" applyFont="1"/>
    <xf numFmtId="0" fontId="0" fillId="0" borderId="0" xfId="0" applyAlignment="1">
      <alignment horizontal="center"/>
    </xf>
    <xf numFmtId="0" fontId="0" fillId="0" borderId="0" xfId="0" applyAlignment="1">
      <alignment horizontal="right"/>
    </xf>
    <xf numFmtId="165" fontId="0" fillId="0" borderId="0" xfId="0" applyNumberFormat="1" applyAlignment="1">
      <alignment horizontal="right"/>
    </xf>
    <xf numFmtId="0" fontId="0" fillId="0" borderId="1" xfId="0" applyBorder="1" applyAlignment="1">
      <alignment horizontal="right"/>
    </xf>
    <xf numFmtId="0" fontId="0" fillId="0" borderId="0" xfId="0" applyBorder="1" applyAlignment="1">
      <alignment horizontal="right"/>
    </xf>
    <xf numFmtId="44" fontId="0" fillId="0" borderId="3" xfId="1" applyFont="1" applyBorder="1"/>
    <xf numFmtId="1" fontId="0" fillId="0" borderId="3" xfId="0" applyNumberFormat="1" applyBorder="1"/>
    <xf numFmtId="0" fontId="0" fillId="0" borderId="0" xfId="0" applyFill="1" applyBorder="1"/>
    <xf numFmtId="0" fontId="2" fillId="0" borderId="7" xfId="0" applyFont="1" applyBorder="1"/>
    <xf numFmtId="0" fontId="0" fillId="0" borderId="0" xfId="0" applyFill="1"/>
    <xf numFmtId="165" fontId="0" fillId="0" borderId="0" xfId="0" applyNumberFormat="1" applyFill="1"/>
    <xf numFmtId="0" fontId="6" fillId="0" borderId="0" xfId="0" applyFont="1" applyFill="1" applyBorder="1"/>
    <xf numFmtId="2" fontId="0" fillId="0" borderId="3" xfId="0" applyNumberFormat="1" applyBorder="1" applyAlignment="1">
      <alignment horizontal="right"/>
    </xf>
    <xf numFmtId="0" fontId="0" fillId="0" borderId="6" xfId="0" applyBorder="1"/>
    <xf numFmtId="0" fontId="7" fillId="0" borderId="2" xfId="0" applyFont="1" applyBorder="1"/>
    <xf numFmtId="0" fontId="8" fillId="0" borderId="0" xfId="0" applyFont="1"/>
    <xf numFmtId="0" fontId="5" fillId="0" borderId="0" xfId="0" applyFont="1" applyBorder="1"/>
    <xf numFmtId="164" fontId="5" fillId="0" borderId="0" xfId="0" applyNumberFormat="1" applyFont="1" applyBorder="1"/>
    <xf numFmtId="0" fontId="2" fillId="0" borderId="0" xfId="0" applyFont="1" applyFill="1" applyBorder="1"/>
    <xf numFmtId="0" fontId="2" fillId="0" borderId="0" xfId="0" applyNumberFormat="1" applyFont="1" applyFill="1" applyBorder="1" applyAlignment="1">
      <alignment horizontal="center"/>
    </xf>
    <xf numFmtId="165" fontId="2" fillId="0" borderId="2" xfId="0" applyNumberFormat="1" applyFont="1" applyBorder="1"/>
    <xf numFmtId="0" fontId="2" fillId="0" borderId="2" xfId="0" applyFont="1" applyBorder="1" applyAlignment="1">
      <alignment horizontal="right"/>
    </xf>
    <xf numFmtId="165" fontId="2" fillId="0" borderId="2" xfId="0" applyNumberFormat="1" applyFont="1" applyBorder="1" applyAlignment="1">
      <alignment horizontal="right"/>
    </xf>
    <xf numFmtId="0" fontId="0" fillId="0" borderId="7" xfId="0" applyBorder="1"/>
    <xf numFmtId="0" fontId="0" fillId="0" borderId="0" xfId="0" applyAlignment="1">
      <alignment vertical="center"/>
    </xf>
    <xf numFmtId="0" fontId="9" fillId="0" borderId="0" xfId="0" applyFont="1" applyBorder="1" applyAlignment="1"/>
    <xf numFmtId="0" fontId="2" fillId="4" borderId="9" xfId="0" applyFont="1" applyFill="1" applyBorder="1"/>
    <xf numFmtId="0" fontId="0" fillId="4" borderId="9" xfId="0" applyFill="1" applyBorder="1"/>
    <xf numFmtId="166" fontId="2" fillId="0" borderId="0" xfId="0" applyNumberFormat="1" applyFont="1" applyFill="1" applyBorder="1" applyAlignment="1">
      <alignment horizontal="right"/>
    </xf>
    <xf numFmtId="0" fontId="0" fillId="0" borderId="0" xfId="0" applyFill="1" applyAlignment="1">
      <alignment horizontal="right"/>
    </xf>
    <xf numFmtId="165" fontId="2" fillId="0" borderId="2" xfId="0" applyNumberFormat="1" applyFont="1" applyFill="1" applyBorder="1" applyAlignment="1">
      <alignment horizontal="right"/>
    </xf>
    <xf numFmtId="0" fontId="2" fillId="0" borderId="2" xfId="0" applyFont="1" applyFill="1" applyBorder="1"/>
    <xf numFmtId="0" fontId="2" fillId="0" borderId="5" xfId="0" applyFont="1" applyFill="1" applyBorder="1"/>
    <xf numFmtId="0" fontId="0" fillId="0" borderId="4" xfId="0" applyFill="1" applyBorder="1"/>
    <xf numFmtId="0" fontId="0" fillId="0" borderId="1" xfId="0" applyFill="1" applyBorder="1"/>
    <xf numFmtId="0" fontId="0" fillId="0" borderId="6" xfId="0" applyFill="1" applyBorder="1"/>
    <xf numFmtId="0" fontId="0" fillId="0" borderId="2" xfId="0" applyFill="1" applyBorder="1"/>
    <xf numFmtId="0" fontId="2" fillId="0" borderId="11" xfId="0" applyFont="1" applyFill="1" applyBorder="1"/>
    <xf numFmtId="0" fontId="0" fillId="0" borderId="11" xfId="0" applyFill="1" applyBorder="1"/>
    <xf numFmtId="0" fontId="6" fillId="0" borderId="0" xfId="0" applyFont="1"/>
    <xf numFmtId="0" fontId="0" fillId="0" borderId="12" xfId="0" applyFill="1" applyBorder="1"/>
    <xf numFmtId="0" fontId="0" fillId="0" borderId="5" xfId="0" applyFill="1" applyBorder="1"/>
    <xf numFmtId="165" fontId="0" fillId="0" borderId="3" xfId="1" applyNumberFormat="1" applyFont="1" applyFill="1" applyBorder="1" applyAlignment="1">
      <alignment horizontal="right"/>
    </xf>
    <xf numFmtId="165" fontId="0" fillId="0" borderId="4" xfId="0" applyNumberFormat="1" applyBorder="1" applyAlignment="1">
      <alignment horizontal="right"/>
    </xf>
    <xf numFmtId="165" fontId="0" fillId="0" borderId="4" xfId="1" applyNumberFormat="1" applyFont="1" applyBorder="1" applyAlignment="1">
      <alignment horizontal="right"/>
    </xf>
    <xf numFmtId="165" fontId="0" fillId="0" borderId="6" xfId="1" applyNumberFormat="1" applyFont="1" applyBorder="1" applyAlignment="1">
      <alignment horizontal="right"/>
    </xf>
    <xf numFmtId="165" fontId="0" fillId="0" borderId="4" xfId="1" applyNumberFormat="1" applyFont="1" applyBorder="1"/>
    <xf numFmtId="165" fontId="2" fillId="4" borderId="10" xfId="0" applyNumberFormat="1" applyFont="1" applyFill="1" applyBorder="1"/>
    <xf numFmtId="165" fontId="0" fillId="0" borderId="3" xfId="0" applyNumberFormat="1" applyBorder="1" applyAlignment="1">
      <alignment horizontal="right"/>
    </xf>
    <xf numFmtId="165" fontId="2" fillId="0" borderId="7" xfId="0" applyNumberFormat="1" applyFont="1" applyBorder="1"/>
    <xf numFmtId="165" fontId="2" fillId="0" borderId="8" xfId="0" applyNumberFormat="1" applyFont="1" applyBorder="1"/>
    <xf numFmtId="165" fontId="0" fillId="0" borderId="3" xfId="0" applyNumberFormat="1" applyBorder="1"/>
    <xf numFmtId="165" fontId="0" fillId="0" borderId="3" xfId="1" applyNumberFormat="1" applyFont="1" applyBorder="1"/>
    <xf numFmtId="165" fontId="0" fillId="0" borderId="4" xfId="0" applyNumberFormat="1" applyBorder="1"/>
    <xf numFmtId="168" fontId="8" fillId="0" borderId="0" xfId="0" applyNumberFormat="1" applyFont="1"/>
    <xf numFmtId="0" fontId="5" fillId="4" borderId="7" xfId="0" applyFont="1" applyFill="1" applyBorder="1"/>
    <xf numFmtId="0" fontId="0" fillId="4" borderId="7" xfId="0" applyFill="1" applyBorder="1"/>
    <xf numFmtId="168" fontId="5" fillId="4" borderId="7" xfId="0" applyNumberFormat="1" applyFont="1" applyFill="1" applyBorder="1"/>
    <xf numFmtId="0" fontId="0" fillId="0" borderId="6" xfId="0" applyBorder="1" applyAlignment="1">
      <alignment horizontal="right"/>
    </xf>
    <xf numFmtId="0" fontId="0" fillId="0" borderId="0" xfId="0" applyBorder="1" applyAlignment="1">
      <alignment vertical="center"/>
    </xf>
    <xf numFmtId="0" fontId="2" fillId="0" borderId="0" xfId="0" applyFont="1" applyBorder="1" applyAlignment="1">
      <alignment horizontal="right"/>
    </xf>
    <xf numFmtId="0" fontId="7" fillId="4" borderId="2" xfId="0" applyFont="1" applyFill="1" applyBorder="1" applyAlignment="1">
      <alignment vertical="top"/>
    </xf>
    <xf numFmtId="0" fontId="2" fillId="2" borderId="0"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NumberFormat="1" applyFont="1" applyFill="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165" fontId="0" fillId="0" borderId="0" xfId="0" applyNumberFormat="1" applyAlignment="1" applyProtection="1">
      <alignment horizontal="right"/>
      <protection locked="0"/>
    </xf>
    <xf numFmtId="166" fontId="0" fillId="0" borderId="0" xfId="0" applyNumberFormat="1" applyFill="1" applyAlignment="1" applyProtection="1">
      <alignment horizontal="right"/>
      <protection locked="0"/>
    </xf>
    <xf numFmtId="165" fontId="0" fillId="0" borderId="0" xfId="0" applyNumberFormat="1" applyProtection="1">
      <protection locked="0"/>
    </xf>
    <xf numFmtId="165" fontId="0" fillId="0" borderId="0" xfId="0" applyNumberFormat="1" applyFill="1" applyProtection="1">
      <protection locked="0"/>
    </xf>
    <xf numFmtId="165" fontId="0" fillId="3" borderId="0" xfId="1" applyNumberFormat="1" applyFont="1" applyFill="1" applyProtection="1">
      <protection locked="0"/>
    </xf>
    <xf numFmtId="166" fontId="0" fillId="3" borderId="0" xfId="0" applyNumberFormat="1" applyFill="1" applyBorder="1" applyProtection="1">
      <protection locked="0"/>
    </xf>
    <xf numFmtId="0" fontId="0" fillId="2" borderId="0" xfId="0" applyFill="1" applyAlignment="1" applyProtection="1">
      <alignment horizontal="right"/>
    </xf>
    <xf numFmtId="0" fontId="0" fillId="0" borderId="0" xfId="0" applyAlignment="1" applyProtection="1">
      <alignment horizontal="right"/>
    </xf>
    <xf numFmtId="0" fontId="0" fillId="0" borderId="1" xfId="0" applyBorder="1" applyAlignment="1" applyProtection="1">
      <alignment horizontal="right"/>
    </xf>
    <xf numFmtId="166" fontId="0" fillId="3" borderId="0" xfId="1" applyNumberFormat="1" applyFont="1" applyFill="1" applyAlignment="1" applyProtection="1">
      <alignment horizontal="right"/>
    </xf>
    <xf numFmtId="166" fontId="0" fillId="0" borderId="0" xfId="1" applyNumberFormat="1" applyFont="1" applyFill="1" applyAlignment="1" applyProtection="1">
      <alignment horizontal="right"/>
    </xf>
    <xf numFmtId="0" fontId="0" fillId="0" borderId="0" xfId="0" applyProtection="1"/>
    <xf numFmtId="165" fontId="0" fillId="0" borderId="1" xfId="0" applyNumberFormat="1" applyBorder="1" applyAlignment="1" applyProtection="1">
      <alignment horizontal="right"/>
    </xf>
    <xf numFmtId="2" fontId="0" fillId="0" borderId="0" xfId="0" applyNumberFormat="1" applyAlignment="1" applyProtection="1">
      <alignment horizontal="right"/>
    </xf>
    <xf numFmtId="1" fontId="0" fillId="0" borderId="0" xfId="0" applyNumberFormat="1" applyAlignment="1" applyProtection="1">
      <alignment horizontal="right"/>
    </xf>
    <xf numFmtId="1" fontId="0" fillId="0" borderId="5" xfId="0" applyNumberFormat="1" applyBorder="1" applyAlignment="1" applyProtection="1">
      <alignment horizontal="right"/>
    </xf>
    <xf numFmtId="165" fontId="0" fillId="3" borderId="0" xfId="1" applyNumberFormat="1" applyFont="1" applyFill="1" applyAlignment="1" applyProtection="1">
      <alignment horizontal="right"/>
    </xf>
    <xf numFmtId="165" fontId="0" fillId="0" borderId="0" xfId="1" applyNumberFormat="1" applyFont="1" applyFill="1" applyAlignment="1" applyProtection="1">
      <alignment horizontal="right"/>
    </xf>
    <xf numFmtId="165" fontId="0" fillId="3" borderId="0" xfId="1" applyNumberFormat="1" applyFont="1" applyFill="1" applyProtection="1"/>
    <xf numFmtId="165" fontId="0" fillId="0" borderId="0" xfId="1" applyNumberFormat="1" applyFont="1" applyFill="1" applyProtection="1"/>
    <xf numFmtId="1" fontId="0" fillId="0" borderId="0" xfId="0" applyNumberFormat="1" applyProtection="1"/>
    <xf numFmtId="165" fontId="0" fillId="0" borderId="1" xfId="1" applyNumberFormat="1" applyFont="1" applyBorder="1" applyProtection="1"/>
    <xf numFmtId="165" fontId="2" fillId="4" borderId="9" xfId="0" applyNumberFormat="1" applyFont="1" applyFill="1" applyBorder="1" applyProtection="1"/>
    <xf numFmtId="165" fontId="2" fillId="4" borderId="10" xfId="0" applyNumberFormat="1" applyFont="1" applyFill="1" applyBorder="1" applyProtection="1"/>
    <xf numFmtId="165" fontId="2" fillId="0" borderId="7" xfId="0" applyNumberFormat="1" applyFont="1" applyBorder="1" applyProtection="1"/>
    <xf numFmtId="0" fontId="0" fillId="0" borderId="1" xfId="0" applyBorder="1" applyProtection="1"/>
    <xf numFmtId="165" fontId="0" fillId="3" borderId="0" xfId="0" applyNumberFormat="1" applyFill="1" applyProtection="1"/>
    <xf numFmtId="165" fontId="0" fillId="0" borderId="0" xfId="0" applyNumberFormat="1" applyFill="1" applyProtection="1"/>
    <xf numFmtId="0" fontId="0" fillId="0" borderId="0" xfId="0" applyFill="1" applyBorder="1" applyProtection="1"/>
    <xf numFmtId="165" fontId="0" fillId="0" borderId="1" xfId="0" applyNumberFormat="1" applyBorder="1" applyProtection="1"/>
    <xf numFmtId="0" fontId="2" fillId="3" borderId="2" xfId="0" applyFont="1" applyFill="1" applyBorder="1" applyAlignment="1">
      <alignment horizontal="center"/>
    </xf>
    <xf numFmtId="0" fontId="7" fillId="4" borderId="0" xfId="0" applyFont="1" applyFill="1" applyBorder="1" applyAlignment="1">
      <alignment horizontal="center" vertical="center"/>
    </xf>
    <xf numFmtId="0" fontId="10" fillId="4" borderId="2" xfId="0" applyFont="1" applyFill="1" applyBorder="1" applyAlignment="1">
      <alignment horizontal="center"/>
    </xf>
    <xf numFmtId="0" fontId="0" fillId="0" borderId="0" xfId="0" applyAlignment="1">
      <alignment horizontal="left" wrapText="1"/>
    </xf>
    <xf numFmtId="0" fontId="4" fillId="6" borderId="0" xfId="0" applyFont="1" applyFill="1" applyBorder="1" applyAlignment="1">
      <alignment horizontal="center" vertical="center"/>
    </xf>
    <xf numFmtId="0" fontId="5" fillId="4" borderId="2" xfId="0" applyFont="1" applyFill="1" applyBorder="1" applyAlignment="1">
      <alignment horizontal="center"/>
    </xf>
    <xf numFmtId="0" fontId="2" fillId="0" borderId="0" xfId="0" applyFont="1" applyFill="1" applyBorder="1" applyAlignment="1">
      <alignment horizontal="center"/>
    </xf>
    <xf numFmtId="0" fontId="2" fillId="4" borderId="2" xfId="0" applyFont="1" applyFill="1" applyBorder="1" applyAlignment="1">
      <alignment horizontal="center"/>
    </xf>
    <xf numFmtId="0" fontId="0" fillId="0" borderId="1" xfId="0" applyFill="1" applyBorder="1" applyAlignment="1">
      <alignment horizontal="left"/>
    </xf>
    <xf numFmtId="0" fontId="0" fillId="0" borderId="0" xfId="0" applyAlignment="1">
      <alignment horizontal="left"/>
    </xf>
    <xf numFmtId="0" fontId="9" fillId="0" borderId="0" xfId="0" applyFont="1" applyBorder="1" applyAlignment="1">
      <alignment horizontal="center"/>
    </xf>
    <xf numFmtId="0" fontId="9" fillId="0" borderId="2" xfId="0" applyFont="1" applyBorder="1" applyAlignment="1">
      <alignment horizontal="center"/>
    </xf>
    <xf numFmtId="0" fontId="0" fillId="0" borderId="0" xfId="0" applyAlignment="1">
      <alignment horizontal="left" vertical="center" wrapText="1"/>
    </xf>
    <xf numFmtId="0" fontId="7" fillId="5" borderId="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A2E1-789B-40F1-815E-758C569DBC6F}">
  <sheetPr>
    <pageSetUpPr fitToPage="1"/>
  </sheetPr>
  <dimension ref="A1:L163"/>
  <sheetViews>
    <sheetView showGridLines="0" showRowColHeaders="0" tabSelected="1" showRuler="0" view="pageLayout" zoomScale="125" zoomScaleNormal="100" zoomScalePageLayoutView="125" workbookViewId="0">
      <selection activeCell="I38" sqref="I38"/>
    </sheetView>
  </sheetViews>
  <sheetFormatPr defaultColWidth="5" defaultRowHeight="15" x14ac:dyDescent="0.25"/>
  <cols>
    <col min="1" max="9" width="16.42578125" style="11" customWidth="1"/>
    <col min="10" max="10" width="5" style="11"/>
    <col min="11" max="12" width="9.140625" style="11" customWidth="1"/>
    <col min="13" max="16384" width="5" style="11"/>
  </cols>
  <sheetData>
    <row r="1" spans="1:9" ht="18.75" x14ac:dyDescent="0.3">
      <c r="A1" s="27" t="s">
        <v>85</v>
      </c>
      <c r="B1" s="3"/>
      <c r="C1" s="3"/>
      <c r="D1" s="3"/>
      <c r="E1" s="3"/>
      <c r="F1" s="3"/>
      <c r="G1" s="3"/>
      <c r="H1" s="3"/>
      <c r="I1" s="3"/>
    </row>
    <row r="2" spans="1:9" s="37" customFormat="1" ht="21.6" customHeight="1" x14ac:dyDescent="0.25">
      <c r="A2" s="122" t="s">
        <v>59</v>
      </c>
      <c r="B2" s="122"/>
      <c r="C2" s="122"/>
      <c r="D2" s="122"/>
      <c r="E2" s="122"/>
      <c r="F2" s="122"/>
      <c r="G2" s="122"/>
      <c r="H2" s="122"/>
      <c r="I2" s="122"/>
    </row>
    <row r="3" spans="1:9" x14ac:dyDescent="0.25">
      <c r="A3" s="122"/>
      <c r="B3" s="122"/>
      <c r="C3" s="122"/>
      <c r="D3" s="122"/>
      <c r="E3" s="122"/>
      <c r="F3" s="122"/>
      <c r="G3" s="122"/>
      <c r="H3" s="122"/>
      <c r="I3" s="122"/>
    </row>
    <row r="4" spans="1:9" s="37" customFormat="1" ht="21.6" customHeight="1" x14ac:dyDescent="0.25">
      <c r="A4" s="122" t="s">
        <v>60</v>
      </c>
      <c r="B4" s="122"/>
      <c r="C4" s="122"/>
      <c r="D4" s="122"/>
      <c r="E4" s="122"/>
      <c r="F4" s="122"/>
      <c r="G4" s="122"/>
      <c r="H4" s="122"/>
      <c r="I4" s="122"/>
    </row>
    <row r="5" spans="1:9" s="37" customFormat="1" ht="21.6" customHeight="1" x14ac:dyDescent="0.25">
      <c r="A5" s="122"/>
      <c r="B5" s="122"/>
      <c r="C5" s="122"/>
      <c r="D5" s="122"/>
      <c r="E5" s="122"/>
      <c r="F5" s="122"/>
      <c r="G5" s="122"/>
      <c r="H5" s="122"/>
      <c r="I5" s="122"/>
    </row>
    <row r="6" spans="1:9" s="37" customFormat="1" ht="21.6" customHeight="1" x14ac:dyDescent="0.25">
      <c r="A6" s="122" t="s">
        <v>73</v>
      </c>
      <c r="B6" s="122"/>
      <c r="C6" s="122"/>
      <c r="D6" s="122"/>
      <c r="E6" s="122"/>
      <c r="F6" s="122"/>
      <c r="G6" s="122"/>
      <c r="H6" s="122"/>
      <c r="I6" s="122"/>
    </row>
    <row r="7" spans="1:9" s="37" customFormat="1" ht="21.6" customHeight="1" x14ac:dyDescent="0.25">
      <c r="A7" s="122"/>
      <c r="B7" s="122"/>
      <c r="C7" s="122"/>
      <c r="D7" s="122"/>
      <c r="E7" s="122"/>
      <c r="F7" s="122"/>
      <c r="G7" s="122"/>
      <c r="H7" s="122"/>
      <c r="I7" s="122"/>
    </row>
    <row r="8" spans="1:9" s="37" customFormat="1" ht="21.6" customHeight="1" x14ac:dyDescent="0.25">
      <c r="A8" s="122" t="s">
        <v>65</v>
      </c>
      <c r="B8" s="122"/>
      <c r="C8" s="122"/>
      <c r="D8" s="122"/>
      <c r="E8" s="122"/>
      <c r="F8" s="122"/>
      <c r="G8" s="122"/>
      <c r="H8" s="122"/>
      <c r="I8" s="122"/>
    </row>
    <row r="9" spans="1:9" s="37" customFormat="1" ht="21.6" customHeight="1" x14ac:dyDescent="0.25">
      <c r="A9" s="122"/>
      <c r="B9" s="122"/>
      <c r="C9" s="122"/>
      <c r="D9" s="122"/>
      <c r="E9" s="122"/>
      <c r="F9" s="122"/>
      <c r="G9" s="122"/>
      <c r="H9" s="122"/>
      <c r="I9" s="122"/>
    </row>
    <row r="10" spans="1:9" s="37" customFormat="1" ht="21.6" customHeight="1" x14ac:dyDescent="0.25">
      <c r="A10" s="37" t="s">
        <v>86</v>
      </c>
    </row>
    <row r="11" spans="1:9" s="37" customFormat="1" ht="21.6" customHeight="1" x14ac:dyDescent="0.25">
      <c r="A11" s="72" t="s">
        <v>106</v>
      </c>
    </row>
    <row r="12" spans="1:9" ht="15.75" x14ac:dyDescent="0.25">
      <c r="A12" s="29"/>
      <c r="B12" s="30"/>
    </row>
    <row r="13" spans="1:9" ht="18.75" x14ac:dyDescent="0.3">
      <c r="A13" s="123" t="s">
        <v>102</v>
      </c>
      <c r="B13" s="123"/>
      <c r="C13" s="123"/>
      <c r="D13" s="123"/>
      <c r="E13" s="123"/>
      <c r="F13" s="123"/>
      <c r="G13" s="123"/>
      <c r="H13" s="123"/>
      <c r="I13" s="123"/>
    </row>
    <row r="14" spans="1:9" x14ac:dyDescent="0.25">
      <c r="A14" s="49"/>
      <c r="B14" s="22"/>
      <c r="C14" s="22"/>
      <c r="D14" s="3"/>
      <c r="E14" s="54"/>
      <c r="F14" s="79" t="s">
        <v>0</v>
      </c>
      <c r="G14" s="79" t="s">
        <v>1</v>
      </c>
      <c r="H14" s="79" t="s">
        <v>2</v>
      </c>
      <c r="I14" s="79" t="s">
        <v>3</v>
      </c>
    </row>
    <row r="15" spans="1:9" x14ac:dyDescent="0.25">
      <c r="A15" s="45" t="s">
        <v>66</v>
      </c>
      <c r="B15" s="46"/>
      <c r="C15" s="47"/>
      <c r="E15" s="51"/>
      <c r="F15" s="75">
        <v>41</v>
      </c>
      <c r="G15" s="76">
        <v>30</v>
      </c>
      <c r="H15" s="76">
        <v>30</v>
      </c>
      <c r="I15" s="76">
        <v>15</v>
      </c>
    </row>
    <row r="16" spans="1:9" x14ac:dyDescent="0.25">
      <c r="A16" s="45" t="s">
        <v>67</v>
      </c>
      <c r="B16" s="48"/>
      <c r="C16" s="49"/>
      <c r="D16" s="3"/>
      <c r="E16" s="53"/>
      <c r="F16" s="75">
        <v>0</v>
      </c>
      <c r="G16" s="77">
        <v>0</v>
      </c>
      <c r="H16" s="77">
        <v>0</v>
      </c>
      <c r="I16" s="77">
        <v>0</v>
      </c>
    </row>
    <row r="17" spans="1:9" x14ac:dyDescent="0.25">
      <c r="A17" s="50" t="s">
        <v>87</v>
      </c>
      <c r="B17" s="22"/>
      <c r="C17" s="22"/>
      <c r="E17" s="51"/>
      <c r="F17" s="78">
        <v>100</v>
      </c>
      <c r="G17" s="78">
        <v>100</v>
      </c>
      <c r="H17" s="78">
        <v>50</v>
      </c>
      <c r="I17" s="78">
        <v>50</v>
      </c>
    </row>
    <row r="18" spans="1:9" x14ac:dyDescent="0.25">
      <c r="A18" s="31" t="s">
        <v>88</v>
      </c>
      <c r="B18" s="20"/>
      <c r="C18" s="20"/>
      <c r="E18" s="54"/>
      <c r="F18" s="75">
        <v>20</v>
      </c>
      <c r="G18" s="75">
        <v>20</v>
      </c>
      <c r="H18" s="75">
        <v>10</v>
      </c>
      <c r="I18" s="75">
        <v>10</v>
      </c>
    </row>
    <row r="19" spans="1:9" x14ac:dyDescent="0.25">
      <c r="A19" s="31"/>
      <c r="B19" s="32"/>
      <c r="C19" s="32"/>
      <c r="D19" s="32"/>
      <c r="E19" s="32"/>
    </row>
    <row r="20" spans="1:9" ht="15" customHeight="1" x14ac:dyDescent="0.25">
      <c r="A20" s="111" t="s">
        <v>96</v>
      </c>
      <c r="B20" s="111"/>
      <c r="C20" s="111"/>
      <c r="D20" s="111"/>
      <c r="E20" s="111"/>
      <c r="F20" s="111"/>
      <c r="G20" s="111"/>
      <c r="H20" s="111"/>
      <c r="I20" s="111"/>
    </row>
    <row r="21" spans="1:9" ht="18.75" customHeight="1" x14ac:dyDescent="0.25">
      <c r="A21" s="74"/>
      <c r="B21" s="74"/>
      <c r="C21" s="112" t="s">
        <v>109</v>
      </c>
      <c r="D21" s="112"/>
      <c r="E21" s="112"/>
      <c r="F21" s="112"/>
      <c r="G21" s="74"/>
      <c r="H21" s="74"/>
      <c r="I21" s="74"/>
    </row>
    <row r="22" spans="1:9" x14ac:dyDescent="0.25">
      <c r="A22" s="110" t="s">
        <v>92</v>
      </c>
      <c r="B22" s="110"/>
      <c r="C22" s="110"/>
      <c r="F22" s="110" t="s">
        <v>89</v>
      </c>
      <c r="G22" s="110"/>
      <c r="H22" s="110"/>
      <c r="I22" s="110"/>
    </row>
    <row r="23" spans="1:9" x14ac:dyDescent="0.25">
      <c r="A23" s="73" t="s">
        <v>11</v>
      </c>
      <c r="B23" s="35" t="s">
        <v>12</v>
      </c>
      <c r="C23" s="35" t="s">
        <v>13</v>
      </c>
      <c r="F23" s="4" t="s">
        <v>23</v>
      </c>
      <c r="G23" s="3"/>
      <c r="H23" s="3"/>
      <c r="I23" s="35" t="s">
        <v>13</v>
      </c>
    </row>
    <row r="24" spans="1:9" x14ac:dyDescent="0.25">
      <c r="A24" s="16" t="s">
        <v>14</v>
      </c>
      <c r="B24" s="80">
        <v>1535.13</v>
      </c>
      <c r="C24" s="81">
        <f>+B24/1000</f>
        <v>1.5351300000000001</v>
      </c>
      <c r="D24" s="22"/>
      <c r="F24" s="22" t="s">
        <v>90</v>
      </c>
      <c r="G24" s="42" t="s">
        <v>18</v>
      </c>
      <c r="I24" s="83">
        <v>15</v>
      </c>
    </row>
    <row r="25" spans="1:9" x14ac:dyDescent="0.25">
      <c r="A25" s="14" t="s">
        <v>15</v>
      </c>
      <c r="B25" s="80">
        <v>245.44</v>
      </c>
      <c r="C25" s="81">
        <f t="shared" ref="C25:C26" si="0">+B25/1000</f>
        <v>0.24543999999999999</v>
      </c>
      <c r="D25" s="22"/>
      <c r="F25" s="22" t="s">
        <v>90</v>
      </c>
      <c r="G25" s="42" t="s">
        <v>19</v>
      </c>
      <c r="I25" s="83">
        <v>21.65</v>
      </c>
    </row>
    <row r="26" spans="1:9" x14ac:dyDescent="0.25">
      <c r="A26" s="14" t="s">
        <v>107</v>
      </c>
      <c r="B26" s="80">
        <v>160.47999999999999</v>
      </c>
      <c r="C26" s="81">
        <f t="shared" si="0"/>
        <v>0.16047999999999998</v>
      </c>
      <c r="D26" s="22"/>
      <c r="F26" s="22" t="s">
        <v>90</v>
      </c>
      <c r="G26" s="42" t="s">
        <v>20</v>
      </c>
      <c r="I26" s="83">
        <v>24</v>
      </c>
    </row>
    <row r="27" spans="1:9" x14ac:dyDescent="0.25">
      <c r="A27" s="31"/>
      <c r="B27" s="32"/>
      <c r="C27" s="32"/>
      <c r="D27" s="32"/>
      <c r="F27" s="22" t="s">
        <v>90</v>
      </c>
      <c r="G27" s="42" t="s">
        <v>21</v>
      </c>
      <c r="I27" s="83">
        <v>32</v>
      </c>
    </row>
    <row r="28" spans="1:9" x14ac:dyDescent="0.25">
      <c r="A28" s="116"/>
      <c r="B28" s="116"/>
      <c r="C28" s="41"/>
      <c r="D28" s="32"/>
      <c r="F28" s="31"/>
      <c r="G28" s="32"/>
      <c r="I28" s="32"/>
    </row>
    <row r="29" spans="1:9" x14ac:dyDescent="0.25">
      <c r="A29" s="34" t="s">
        <v>16</v>
      </c>
      <c r="B29" s="35" t="s">
        <v>17</v>
      </c>
      <c r="C29" s="43" t="s">
        <v>13</v>
      </c>
      <c r="D29" s="32"/>
      <c r="F29" s="44" t="s">
        <v>22</v>
      </c>
      <c r="G29" s="44"/>
      <c r="H29" s="3"/>
      <c r="I29" s="43" t="s">
        <v>13</v>
      </c>
    </row>
    <row r="30" spans="1:9" x14ac:dyDescent="0.25">
      <c r="A30" s="14" t="s">
        <v>18</v>
      </c>
      <c r="B30" s="82">
        <v>180</v>
      </c>
      <c r="C30" s="83">
        <f>+B30/100</f>
        <v>1.8</v>
      </c>
      <c r="D30" s="32"/>
      <c r="F30" s="22" t="s">
        <v>90</v>
      </c>
      <c r="G30" s="42" t="s">
        <v>18</v>
      </c>
      <c r="I30" s="83">
        <v>13</v>
      </c>
    </row>
    <row r="31" spans="1:9" x14ac:dyDescent="0.25">
      <c r="A31" s="14" t="s">
        <v>19</v>
      </c>
      <c r="B31" s="82">
        <v>216</v>
      </c>
      <c r="C31" s="83">
        <f t="shared" ref="C31:C33" si="1">+B31/100</f>
        <v>2.16</v>
      </c>
      <c r="D31" s="32"/>
      <c r="F31" s="22" t="s">
        <v>90</v>
      </c>
      <c r="G31" s="42" t="s">
        <v>19</v>
      </c>
      <c r="I31" s="83">
        <v>14</v>
      </c>
    </row>
    <row r="32" spans="1:9" x14ac:dyDescent="0.25">
      <c r="A32" s="14" t="s">
        <v>20</v>
      </c>
      <c r="B32" s="82">
        <v>384</v>
      </c>
      <c r="C32" s="83">
        <f t="shared" si="1"/>
        <v>3.84</v>
      </c>
      <c r="D32" s="32"/>
      <c r="E32" s="42"/>
      <c r="F32" s="23"/>
      <c r="G32" s="23"/>
    </row>
    <row r="33" spans="1:12" x14ac:dyDescent="0.25">
      <c r="A33" s="14" t="s">
        <v>21</v>
      </c>
      <c r="B33" s="82">
        <v>498</v>
      </c>
      <c r="C33" s="83">
        <f t="shared" si="1"/>
        <v>4.9800000000000004</v>
      </c>
      <c r="D33" s="32"/>
      <c r="E33" s="32"/>
      <c r="F33" s="42"/>
      <c r="G33" s="23"/>
      <c r="H33" s="23"/>
    </row>
    <row r="35" spans="1:12" x14ac:dyDescent="0.25">
      <c r="A35" s="117" t="s">
        <v>103</v>
      </c>
      <c r="B35" s="117"/>
      <c r="C35" s="117"/>
      <c r="F35" s="110" t="s">
        <v>95</v>
      </c>
      <c r="G35" s="110"/>
      <c r="H35" s="110"/>
      <c r="I35" s="110"/>
    </row>
    <row r="36" spans="1:12" x14ac:dyDescent="0.25">
      <c r="A36" s="118" t="s">
        <v>97</v>
      </c>
      <c r="B36" s="118"/>
      <c r="C36" s="85">
        <v>0.245</v>
      </c>
      <c r="F36" s="4" t="s">
        <v>56</v>
      </c>
      <c r="G36" s="4" t="s">
        <v>24</v>
      </c>
      <c r="H36" s="33" t="s">
        <v>25</v>
      </c>
      <c r="I36" s="33" t="s">
        <v>26</v>
      </c>
    </row>
    <row r="37" spans="1:12" x14ac:dyDescent="0.25">
      <c r="A37" s="119" t="s">
        <v>98</v>
      </c>
      <c r="B37" s="119"/>
      <c r="C37" s="85">
        <v>2.16</v>
      </c>
      <c r="F37" s="13">
        <v>5</v>
      </c>
      <c r="G37" s="13">
        <v>12</v>
      </c>
      <c r="H37" s="15" t="s">
        <v>18</v>
      </c>
      <c r="I37" s="82">
        <v>21.17</v>
      </c>
    </row>
    <row r="38" spans="1:12" x14ac:dyDescent="0.25">
      <c r="A38" s="119" t="s">
        <v>99</v>
      </c>
      <c r="B38" s="119"/>
      <c r="C38" s="84">
        <v>21.65</v>
      </c>
      <c r="F38" s="13">
        <v>9</v>
      </c>
      <c r="G38" s="13">
        <v>10</v>
      </c>
      <c r="H38" s="15" t="s">
        <v>19</v>
      </c>
      <c r="I38" s="82">
        <v>26.72</v>
      </c>
    </row>
    <row r="39" spans="1:12" x14ac:dyDescent="0.25">
      <c r="A39" s="52" t="s">
        <v>104</v>
      </c>
      <c r="F39" s="13">
        <v>5</v>
      </c>
      <c r="G39" s="13">
        <v>2</v>
      </c>
      <c r="H39" s="15" t="s">
        <v>20</v>
      </c>
      <c r="I39" s="82">
        <v>37.51</v>
      </c>
    </row>
    <row r="40" spans="1:12" x14ac:dyDescent="0.25">
      <c r="F40" s="13">
        <v>5</v>
      </c>
      <c r="G40" s="13">
        <v>2</v>
      </c>
      <c r="H40" s="15" t="s">
        <v>21</v>
      </c>
      <c r="I40" s="82">
        <v>27.56</v>
      </c>
    </row>
    <row r="41" spans="1:12" x14ac:dyDescent="0.25">
      <c r="F41" s="52" t="s">
        <v>91</v>
      </c>
    </row>
    <row r="42" spans="1:12" x14ac:dyDescent="0.25">
      <c r="K42" s="12"/>
      <c r="L42" s="12"/>
    </row>
    <row r="43" spans="1:12" ht="15" customHeight="1" x14ac:dyDescent="0.25">
      <c r="A43" s="114" t="s">
        <v>48</v>
      </c>
      <c r="B43" s="114"/>
      <c r="C43" s="114"/>
      <c r="D43" s="114"/>
      <c r="E43" s="114"/>
      <c r="F43" s="114"/>
      <c r="G43" s="114"/>
      <c r="H43" s="114"/>
      <c r="I43" s="114"/>
      <c r="K43" s="12"/>
      <c r="L43" s="12"/>
    </row>
    <row r="44" spans="1:12" ht="15" customHeight="1" x14ac:dyDescent="0.25">
      <c r="A44" s="114"/>
      <c r="B44" s="114"/>
      <c r="C44" s="114"/>
      <c r="D44" s="114"/>
      <c r="E44" s="114"/>
      <c r="F44" s="114"/>
      <c r="G44" s="114"/>
      <c r="H44" s="114"/>
      <c r="I44" s="114"/>
    </row>
    <row r="45" spans="1:12" ht="15" customHeight="1" x14ac:dyDescent="0.25">
      <c r="A45" s="114"/>
      <c r="B45" s="114"/>
      <c r="C45" s="114"/>
      <c r="D45" s="114"/>
      <c r="E45" s="114"/>
      <c r="F45" s="114"/>
      <c r="G45" s="114"/>
      <c r="H45" s="114"/>
      <c r="I45" s="114"/>
    </row>
    <row r="46" spans="1:12" x14ac:dyDescent="0.25">
      <c r="A46" s="4" t="s">
        <v>5</v>
      </c>
      <c r="B46" s="3"/>
      <c r="C46" s="3"/>
      <c r="D46" s="3"/>
      <c r="E46" s="4" t="s">
        <v>0</v>
      </c>
      <c r="F46" s="4" t="s">
        <v>1</v>
      </c>
      <c r="G46" s="4" t="s">
        <v>2</v>
      </c>
      <c r="H46" s="4" t="s">
        <v>3</v>
      </c>
      <c r="I46" s="6" t="s">
        <v>9</v>
      </c>
    </row>
    <row r="47" spans="1:12" x14ac:dyDescent="0.25">
      <c r="A47" s="22" t="s">
        <v>66</v>
      </c>
      <c r="B47" s="22"/>
      <c r="C47" s="22"/>
      <c r="D47" s="22"/>
      <c r="E47" s="86">
        <f t="shared" ref="E47:H48" si="2">+F15</f>
        <v>41</v>
      </c>
      <c r="F47" s="86">
        <f t="shared" si="2"/>
        <v>30</v>
      </c>
      <c r="G47" s="86">
        <f t="shared" si="2"/>
        <v>30</v>
      </c>
      <c r="H47" s="86">
        <f t="shared" si="2"/>
        <v>15</v>
      </c>
      <c r="I47" s="9">
        <f>+SUM(E47:H47)</f>
        <v>116</v>
      </c>
    </row>
    <row r="48" spans="1:12" x14ac:dyDescent="0.25">
      <c r="A48" s="22" t="s">
        <v>67</v>
      </c>
      <c r="B48" s="22"/>
      <c r="C48" s="22"/>
      <c r="D48" s="22"/>
      <c r="E48" s="86">
        <f t="shared" si="2"/>
        <v>0</v>
      </c>
      <c r="F48" s="86">
        <f t="shared" si="2"/>
        <v>0</v>
      </c>
      <c r="G48" s="86">
        <f t="shared" si="2"/>
        <v>0</v>
      </c>
      <c r="H48" s="86">
        <f t="shared" si="2"/>
        <v>0</v>
      </c>
      <c r="I48" s="10">
        <f>+SUM(E48:H48)</f>
        <v>0</v>
      </c>
    </row>
    <row r="49" spans="1:12" x14ac:dyDescent="0.25">
      <c r="E49" s="87"/>
      <c r="F49" s="87"/>
      <c r="G49" s="87"/>
      <c r="H49" s="87"/>
      <c r="I49" s="10"/>
    </row>
    <row r="50" spans="1:12" x14ac:dyDescent="0.25">
      <c r="A50" s="11" t="s">
        <v>10</v>
      </c>
      <c r="E50" s="87">
        <v>2</v>
      </c>
      <c r="F50" s="87">
        <v>2</v>
      </c>
      <c r="G50" s="87">
        <v>2</v>
      </c>
      <c r="H50" s="87">
        <v>2</v>
      </c>
      <c r="I50" s="10">
        <f>+H50</f>
        <v>2</v>
      </c>
    </row>
    <row r="51" spans="1:12" x14ac:dyDescent="0.25">
      <c r="A51" s="11" t="s">
        <v>68</v>
      </c>
      <c r="B51" s="3"/>
      <c r="C51" s="3"/>
      <c r="D51" s="3"/>
      <c r="E51" s="87">
        <f>+F38</f>
        <v>9</v>
      </c>
      <c r="F51" s="87">
        <f>+E51</f>
        <v>9</v>
      </c>
      <c r="G51" s="87">
        <f>+F51</f>
        <v>9</v>
      </c>
      <c r="H51" s="87">
        <f>+G51</f>
        <v>9</v>
      </c>
      <c r="I51" s="71">
        <f>+H51</f>
        <v>9</v>
      </c>
    </row>
    <row r="52" spans="1:12" x14ac:dyDescent="0.25">
      <c r="A52" s="2" t="s">
        <v>58</v>
      </c>
      <c r="E52" s="88">
        <f>+E51/E50-0.5</f>
        <v>4</v>
      </c>
      <c r="F52" s="88">
        <f t="shared" ref="F52:H52" si="3">+F51/F50-0.5</f>
        <v>4</v>
      </c>
      <c r="G52" s="88">
        <f t="shared" si="3"/>
        <v>4</v>
      </c>
      <c r="H52" s="88">
        <f t="shared" si="3"/>
        <v>4</v>
      </c>
      <c r="I52" s="10">
        <f>+AVERAGE(E52:H52)</f>
        <v>4</v>
      </c>
    </row>
    <row r="53" spans="1:12" x14ac:dyDescent="0.25">
      <c r="A53" s="5" t="s">
        <v>57</v>
      </c>
      <c r="E53" s="87"/>
      <c r="F53" s="87"/>
      <c r="G53" s="87"/>
      <c r="H53" s="87"/>
      <c r="I53" s="10"/>
    </row>
    <row r="54" spans="1:12" x14ac:dyDescent="0.25">
      <c r="E54" s="87"/>
      <c r="F54" s="87"/>
      <c r="G54" s="87"/>
      <c r="H54" s="87"/>
      <c r="I54" s="10"/>
    </row>
    <row r="55" spans="1:12" x14ac:dyDescent="0.25">
      <c r="A55" s="22" t="s">
        <v>69</v>
      </c>
      <c r="B55" s="22"/>
      <c r="C55" s="22"/>
      <c r="D55" s="22"/>
      <c r="E55" s="86">
        <f>+F17</f>
        <v>100</v>
      </c>
      <c r="F55" s="86">
        <f>+G17</f>
        <v>100</v>
      </c>
      <c r="G55" s="86">
        <f>+H17</f>
        <v>50</v>
      </c>
      <c r="H55" s="86">
        <f>+I17</f>
        <v>50</v>
      </c>
      <c r="I55" s="10">
        <f>+SUM(E55:H55)</f>
        <v>300</v>
      </c>
    </row>
    <row r="56" spans="1:12" x14ac:dyDescent="0.25">
      <c r="A56" s="22" t="s">
        <v>54</v>
      </c>
      <c r="E56" s="89">
        <f>+C36</f>
        <v>0.245</v>
      </c>
      <c r="F56" s="90">
        <f>+E56</f>
        <v>0.245</v>
      </c>
      <c r="G56" s="90">
        <f t="shared" ref="G56:H56" si="4">+F56</f>
        <v>0.245</v>
      </c>
      <c r="H56" s="90">
        <f t="shared" si="4"/>
        <v>0.245</v>
      </c>
      <c r="I56" s="55">
        <f>+H56</f>
        <v>0.245</v>
      </c>
    </row>
    <row r="57" spans="1:12" x14ac:dyDescent="0.25">
      <c r="A57" s="11" t="s">
        <v>37</v>
      </c>
      <c r="B57" s="3"/>
      <c r="C57" s="3"/>
      <c r="D57" s="3"/>
      <c r="E57" s="91">
        <f>+E47*E50+E62</f>
        <v>93</v>
      </c>
      <c r="F57" s="91">
        <f>+F47*F50+F62</f>
        <v>68</v>
      </c>
      <c r="G57" s="91">
        <f>+G47*G50+G62</f>
        <v>68</v>
      </c>
      <c r="H57" s="91">
        <f>+H47*H50+H62</f>
        <v>34</v>
      </c>
      <c r="I57" s="8">
        <f>+I47*I50+I62</f>
        <v>261</v>
      </c>
    </row>
    <row r="58" spans="1:12" x14ac:dyDescent="0.25">
      <c r="A58" s="2" t="s">
        <v>4</v>
      </c>
      <c r="E58" s="92">
        <f>+(E55*E56*E57)</f>
        <v>2278.5</v>
      </c>
      <c r="F58" s="92">
        <f t="shared" ref="F58:I58" si="5">+(F55*F56*F57)</f>
        <v>1666</v>
      </c>
      <c r="G58" s="92">
        <f t="shared" si="5"/>
        <v>833</v>
      </c>
      <c r="H58" s="92">
        <f t="shared" si="5"/>
        <v>416.5</v>
      </c>
      <c r="I58" s="56">
        <f t="shared" si="5"/>
        <v>19183.5</v>
      </c>
      <c r="K58" s="12"/>
      <c r="L58" s="12"/>
    </row>
    <row r="59" spans="1:12" x14ac:dyDescent="0.25">
      <c r="A59" s="24" t="s">
        <v>55</v>
      </c>
      <c r="E59" s="87"/>
      <c r="F59" s="87"/>
      <c r="G59" s="87"/>
      <c r="H59" s="87"/>
      <c r="I59" s="17"/>
    </row>
    <row r="60" spans="1:12" x14ac:dyDescent="0.25">
      <c r="A60" s="24"/>
      <c r="E60" s="87"/>
      <c r="F60" s="87"/>
      <c r="G60" s="87"/>
      <c r="H60" s="87"/>
      <c r="I60" s="17"/>
    </row>
    <row r="61" spans="1:12" hidden="1" x14ac:dyDescent="0.25">
      <c r="A61" s="11" t="s">
        <v>27</v>
      </c>
      <c r="E61" s="93">
        <f>(E47/E52)</f>
        <v>10.25</v>
      </c>
      <c r="F61" s="93">
        <f>(F47/F52)</f>
        <v>7.5</v>
      </c>
      <c r="G61" s="93">
        <f>(G47/G52)</f>
        <v>7.5</v>
      </c>
      <c r="H61" s="93">
        <f>(H47/H52)</f>
        <v>3.75</v>
      </c>
      <c r="I61" s="25">
        <f>+SUM(E61:H61)</f>
        <v>29</v>
      </c>
    </row>
    <row r="62" spans="1:12" x14ac:dyDescent="0.25">
      <c r="A62" s="11" t="s">
        <v>77</v>
      </c>
      <c r="E62" s="94">
        <f>+ROUNDUP(E61,0)</f>
        <v>11</v>
      </c>
      <c r="F62" s="94">
        <f t="shared" ref="F62:I62" si="6">+ROUNDUP(F61,0)</f>
        <v>8</v>
      </c>
      <c r="G62" s="94">
        <f t="shared" si="6"/>
        <v>8</v>
      </c>
      <c r="H62" s="95">
        <f t="shared" si="6"/>
        <v>4</v>
      </c>
      <c r="I62" s="1">
        <f t="shared" si="6"/>
        <v>29</v>
      </c>
    </row>
    <row r="63" spans="1:12" x14ac:dyDescent="0.25">
      <c r="A63" s="22" t="s">
        <v>70</v>
      </c>
      <c r="B63" s="3"/>
      <c r="C63" s="3"/>
      <c r="D63" s="3"/>
      <c r="E63" s="96">
        <f>+C37</f>
        <v>2.16</v>
      </c>
      <c r="F63" s="97">
        <f>+E63</f>
        <v>2.16</v>
      </c>
      <c r="G63" s="97">
        <f t="shared" ref="G63:H63" si="7">+F63</f>
        <v>2.16</v>
      </c>
      <c r="H63" s="97">
        <f t="shared" si="7"/>
        <v>2.16</v>
      </c>
      <c r="I63" s="58">
        <v>1.8</v>
      </c>
    </row>
    <row r="64" spans="1:12" x14ac:dyDescent="0.25">
      <c r="A64" s="2" t="s">
        <v>34</v>
      </c>
      <c r="E64" s="92">
        <f>+E62*E63*E55</f>
        <v>2376</v>
      </c>
      <c r="F64" s="92">
        <f t="shared" ref="F64:H64" si="8">+F62*F63*F55</f>
        <v>1728</v>
      </c>
      <c r="G64" s="92">
        <f t="shared" si="8"/>
        <v>864</v>
      </c>
      <c r="H64" s="92">
        <f t="shared" si="8"/>
        <v>432</v>
      </c>
      <c r="I64" s="57">
        <f>+SUM(E64:H64)</f>
        <v>5400</v>
      </c>
    </row>
    <row r="65" spans="1:9" x14ac:dyDescent="0.25">
      <c r="A65" s="5" t="s">
        <v>7</v>
      </c>
      <c r="E65" s="91"/>
      <c r="F65" s="91"/>
      <c r="G65" s="91"/>
      <c r="H65" s="91"/>
    </row>
    <row r="66" spans="1:9" x14ac:dyDescent="0.25">
      <c r="E66" s="91"/>
      <c r="F66" s="91"/>
      <c r="G66" s="91"/>
      <c r="H66" s="91"/>
    </row>
    <row r="67" spans="1:9" x14ac:dyDescent="0.25">
      <c r="A67" s="22" t="s">
        <v>71</v>
      </c>
      <c r="E67" s="98">
        <f>+C38</f>
        <v>21.65</v>
      </c>
      <c r="F67" s="99">
        <f>+E67</f>
        <v>21.65</v>
      </c>
      <c r="G67" s="99">
        <f t="shared" ref="G67:H67" si="9">+F67</f>
        <v>21.65</v>
      </c>
      <c r="H67" s="99">
        <f t="shared" si="9"/>
        <v>21.65</v>
      </c>
      <c r="I67" s="65">
        <f>+AVERAGE(E67:H67)</f>
        <v>21.65</v>
      </c>
    </row>
    <row r="68" spans="1:9" x14ac:dyDescent="0.25">
      <c r="A68" s="11" t="s">
        <v>72</v>
      </c>
      <c r="E68" s="91">
        <f>+E55</f>
        <v>100</v>
      </c>
      <c r="F68" s="91">
        <f>+F55</f>
        <v>100</v>
      </c>
      <c r="G68" s="91">
        <f>+G55</f>
        <v>50</v>
      </c>
      <c r="H68" s="91">
        <f>+H55</f>
        <v>50</v>
      </c>
      <c r="I68" s="8">
        <f>+AVERAGE(E68:H68)</f>
        <v>75</v>
      </c>
    </row>
    <row r="69" spans="1:9" x14ac:dyDescent="0.25">
      <c r="A69" s="11" t="s">
        <v>27</v>
      </c>
      <c r="B69" s="3"/>
      <c r="C69" s="3"/>
      <c r="D69" s="3"/>
      <c r="E69" s="100">
        <f>+E62</f>
        <v>11</v>
      </c>
      <c r="F69" s="100">
        <f>+F62</f>
        <v>8</v>
      </c>
      <c r="G69" s="100">
        <f t="shared" ref="G69:H69" si="10">+G62</f>
        <v>8</v>
      </c>
      <c r="H69" s="100">
        <f t="shared" si="10"/>
        <v>4</v>
      </c>
      <c r="I69" s="19">
        <f>+SUM(E69:H69)</f>
        <v>31</v>
      </c>
    </row>
    <row r="70" spans="1:9" x14ac:dyDescent="0.25">
      <c r="A70" s="2" t="s">
        <v>36</v>
      </c>
      <c r="E70" s="101">
        <f>+E67*E68*E69</f>
        <v>23815</v>
      </c>
      <c r="F70" s="101">
        <f t="shared" ref="F70:H70" si="11">+F67*F68*F69</f>
        <v>17320</v>
      </c>
      <c r="G70" s="101">
        <f t="shared" si="11"/>
        <v>8660</v>
      </c>
      <c r="H70" s="101">
        <f t="shared" si="11"/>
        <v>4330</v>
      </c>
      <c r="I70" s="59">
        <f>+SUM(E70:H70)</f>
        <v>54125</v>
      </c>
    </row>
    <row r="72" spans="1:9" ht="15.75" thickBot="1" x14ac:dyDescent="0.3">
      <c r="A72" s="39" t="s">
        <v>94</v>
      </c>
      <c r="B72" s="40"/>
      <c r="C72" s="40"/>
      <c r="D72" s="40"/>
      <c r="E72" s="102">
        <f>+E70+E64+E58</f>
        <v>28469.5</v>
      </c>
      <c r="F72" s="102">
        <f>+F70+F64+F58</f>
        <v>20714</v>
      </c>
      <c r="G72" s="102">
        <f>+G70+G64+G58</f>
        <v>10357</v>
      </c>
      <c r="H72" s="102">
        <f>+H70+H64+H58</f>
        <v>5178.5</v>
      </c>
      <c r="I72" s="103">
        <f>+I70+I64+I58</f>
        <v>78708.5</v>
      </c>
    </row>
    <row r="73" spans="1:9" ht="15.75" thickTop="1" x14ac:dyDescent="0.25"/>
    <row r="81" spans="1:9" ht="15" customHeight="1" x14ac:dyDescent="0.25">
      <c r="A81" s="114" t="s">
        <v>49</v>
      </c>
      <c r="B81" s="114"/>
      <c r="C81" s="114"/>
      <c r="D81" s="114"/>
      <c r="E81" s="114"/>
      <c r="F81" s="114"/>
      <c r="G81" s="114"/>
      <c r="H81" s="114"/>
      <c r="I81" s="114"/>
    </row>
    <row r="82" spans="1:9" ht="15" customHeight="1" x14ac:dyDescent="0.25">
      <c r="A82" s="114"/>
      <c r="B82" s="114"/>
      <c r="C82" s="114"/>
      <c r="D82" s="114"/>
      <c r="E82" s="114"/>
      <c r="F82" s="114"/>
      <c r="G82" s="114"/>
      <c r="H82" s="114"/>
      <c r="I82" s="114"/>
    </row>
    <row r="83" spans="1:9" ht="15" customHeight="1" x14ac:dyDescent="0.25">
      <c r="A83" s="114"/>
      <c r="B83" s="114"/>
      <c r="C83" s="114"/>
      <c r="D83" s="114"/>
      <c r="E83" s="114"/>
      <c r="F83" s="114"/>
      <c r="G83" s="114"/>
      <c r="H83" s="114"/>
      <c r="I83" s="114"/>
    </row>
    <row r="84" spans="1:9" x14ac:dyDescent="0.25">
      <c r="A84" s="4" t="s">
        <v>5</v>
      </c>
      <c r="B84" s="3"/>
      <c r="C84" s="3"/>
      <c r="D84" s="3"/>
      <c r="E84" s="4" t="s">
        <v>0</v>
      </c>
      <c r="F84" s="4" t="s">
        <v>1</v>
      </c>
      <c r="G84" s="4" t="s">
        <v>2</v>
      </c>
      <c r="H84" s="4" t="s">
        <v>3</v>
      </c>
      <c r="I84" s="6" t="s">
        <v>9</v>
      </c>
    </row>
    <row r="85" spans="1:9" x14ac:dyDescent="0.25">
      <c r="A85" s="22" t="s">
        <v>66</v>
      </c>
      <c r="B85" s="22"/>
      <c r="C85" s="22"/>
      <c r="D85" s="22"/>
      <c r="E85" s="86">
        <f t="shared" ref="E85:H86" si="12">+F15</f>
        <v>41</v>
      </c>
      <c r="F85" s="86">
        <f t="shared" si="12"/>
        <v>30</v>
      </c>
      <c r="G85" s="86">
        <f t="shared" si="12"/>
        <v>30</v>
      </c>
      <c r="H85" s="86">
        <f t="shared" si="12"/>
        <v>15</v>
      </c>
      <c r="I85" s="9">
        <f>+SUM(E85:H85)</f>
        <v>116</v>
      </c>
    </row>
    <row r="86" spans="1:9" x14ac:dyDescent="0.25">
      <c r="A86" s="22" t="s">
        <v>67</v>
      </c>
      <c r="B86" s="22"/>
      <c r="C86" s="22"/>
      <c r="D86" s="22"/>
      <c r="E86" s="86">
        <f t="shared" si="12"/>
        <v>0</v>
      </c>
      <c r="F86" s="86">
        <f t="shared" si="12"/>
        <v>0</v>
      </c>
      <c r="G86" s="86">
        <f t="shared" si="12"/>
        <v>0</v>
      </c>
      <c r="H86" s="86">
        <f t="shared" si="12"/>
        <v>0</v>
      </c>
      <c r="I86" s="10">
        <f>+SUM(E86:H86)</f>
        <v>0</v>
      </c>
    </row>
    <row r="87" spans="1:9" x14ac:dyDescent="0.25">
      <c r="E87" s="87"/>
      <c r="F87" s="87"/>
      <c r="G87" s="87"/>
      <c r="H87" s="87"/>
      <c r="I87" s="10"/>
    </row>
    <row r="88" spans="1:9" x14ac:dyDescent="0.25">
      <c r="A88" s="11" t="s">
        <v>10</v>
      </c>
      <c r="E88" s="87">
        <v>2</v>
      </c>
      <c r="F88" s="87">
        <v>2</v>
      </c>
      <c r="G88" s="87">
        <v>2</v>
      </c>
      <c r="H88" s="87">
        <v>2</v>
      </c>
      <c r="I88" s="10">
        <f>+H88</f>
        <v>2</v>
      </c>
    </row>
    <row r="89" spans="1:9" x14ac:dyDescent="0.25">
      <c r="A89" s="11" t="s">
        <v>68</v>
      </c>
      <c r="B89" s="3"/>
      <c r="C89" s="3"/>
      <c r="D89" s="3"/>
      <c r="E89" s="87">
        <f>+F37</f>
        <v>5</v>
      </c>
      <c r="F89" s="87">
        <f>+E89</f>
        <v>5</v>
      </c>
      <c r="G89" s="87">
        <f>+F89</f>
        <v>5</v>
      </c>
      <c r="H89" s="87">
        <f>+G89</f>
        <v>5</v>
      </c>
      <c r="I89" s="10">
        <f>+H89</f>
        <v>5</v>
      </c>
    </row>
    <row r="90" spans="1:9" x14ac:dyDescent="0.25">
      <c r="A90" s="2" t="s">
        <v>58</v>
      </c>
      <c r="E90" s="88">
        <f>+(E89/E88)-0.5</f>
        <v>2</v>
      </c>
      <c r="F90" s="88">
        <f t="shared" ref="F90:H90" si="13">+(F89/F88)-0.5</f>
        <v>2</v>
      </c>
      <c r="G90" s="88">
        <f t="shared" si="13"/>
        <v>2</v>
      </c>
      <c r="H90" s="88">
        <f t="shared" si="13"/>
        <v>2</v>
      </c>
      <c r="I90" s="9">
        <f>+H90</f>
        <v>2</v>
      </c>
    </row>
    <row r="91" spans="1:9" x14ac:dyDescent="0.25">
      <c r="A91" s="52" t="s">
        <v>57</v>
      </c>
      <c r="E91" s="87"/>
      <c r="F91" s="87"/>
      <c r="G91" s="87"/>
      <c r="H91" s="87"/>
      <c r="I91" s="17"/>
    </row>
    <row r="92" spans="1:9" x14ac:dyDescent="0.25">
      <c r="E92" s="87"/>
      <c r="F92" s="87"/>
      <c r="G92" s="87"/>
      <c r="H92" s="87"/>
      <c r="I92" s="17"/>
    </row>
    <row r="93" spans="1:9" x14ac:dyDescent="0.25">
      <c r="A93" s="22" t="s">
        <v>69</v>
      </c>
      <c r="B93" s="22"/>
      <c r="C93" s="22"/>
      <c r="D93" s="22"/>
      <c r="E93" s="86">
        <f>+F18</f>
        <v>20</v>
      </c>
      <c r="F93" s="86">
        <f>+G18</f>
        <v>20</v>
      </c>
      <c r="G93" s="86">
        <f>+H18</f>
        <v>10</v>
      </c>
      <c r="H93" s="86">
        <f>+I18</f>
        <v>10</v>
      </c>
      <c r="I93" s="10"/>
    </row>
    <row r="94" spans="1:9" x14ac:dyDescent="0.25">
      <c r="A94" s="22" t="s">
        <v>78</v>
      </c>
      <c r="E94" s="96">
        <f>+C26</f>
        <v>0.16047999999999998</v>
      </c>
      <c r="F94" s="97">
        <f>+E94</f>
        <v>0.16047999999999998</v>
      </c>
      <c r="G94" s="97">
        <f t="shared" ref="G94:H94" si="14">+F94</f>
        <v>0.16047999999999998</v>
      </c>
      <c r="H94" s="97">
        <f t="shared" si="14"/>
        <v>0.16047999999999998</v>
      </c>
      <c r="I94" s="61"/>
    </row>
    <row r="95" spans="1:9" x14ac:dyDescent="0.25">
      <c r="A95" s="11" t="s">
        <v>37</v>
      </c>
      <c r="B95" s="3"/>
      <c r="C95" s="3"/>
      <c r="D95" s="3"/>
      <c r="E95" s="91">
        <f>+(E85*E88)+E100</f>
        <v>104</v>
      </c>
      <c r="F95" s="91">
        <f>+(F85*F88)+F100</f>
        <v>76</v>
      </c>
      <c r="G95" s="91">
        <f>+(G85*G88)+G100</f>
        <v>76</v>
      </c>
      <c r="H95" s="91">
        <f>+(H85*H88)+H100</f>
        <v>39</v>
      </c>
      <c r="I95" s="8"/>
    </row>
    <row r="96" spans="1:9" x14ac:dyDescent="0.25">
      <c r="A96" s="2" t="s">
        <v>4</v>
      </c>
      <c r="E96" s="92">
        <f>+E93*E94*E95</f>
        <v>333.79839999999996</v>
      </c>
      <c r="F96" s="92">
        <f t="shared" ref="F96:H96" si="15">+F93*F94*F95</f>
        <v>243.92959999999997</v>
      </c>
      <c r="G96" s="92">
        <f t="shared" si="15"/>
        <v>121.96479999999998</v>
      </c>
      <c r="H96" s="92">
        <f t="shared" si="15"/>
        <v>62.587199999999989</v>
      </c>
      <c r="I96" s="56">
        <f>+SUM(E96:H96)</f>
        <v>762.27999999999986</v>
      </c>
    </row>
    <row r="97" spans="1:9" x14ac:dyDescent="0.25">
      <c r="A97" s="24" t="s">
        <v>108</v>
      </c>
      <c r="E97" s="91"/>
      <c r="F97" s="91"/>
      <c r="G97" s="91"/>
      <c r="H97" s="91"/>
    </row>
    <row r="98" spans="1:9" x14ac:dyDescent="0.25">
      <c r="E98" s="91"/>
      <c r="F98" s="91"/>
      <c r="G98" s="91"/>
      <c r="H98" s="91"/>
    </row>
    <row r="99" spans="1:9" hidden="1" x14ac:dyDescent="0.25">
      <c r="A99" s="11" t="s">
        <v>27</v>
      </c>
      <c r="E99" s="93">
        <f>(E85/E90)+0.51</f>
        <v>21.01</v>
      </c>
      <c r="F99" s="93">
        <f>(F85/F90)+0.51</f>
        <v>15.51</v>
      </c>
      <c r="G99" s="93">
        <f>(G85/G90)+0.51</f>
        <v>15.51</v>
      </c>
      <c r="H99" s="93">
        <f>(H85/H90)+0.51</f>
        <v>8.01</v>
      </c>
      <c r="I99" s="10">
        <f>+SUM(E99:H99)</f>
        <v>60.04</v>
      </c>
    </row>
    <row r="100" spans="1:9" x14ac:dyDescent="0.25">
      <c r="A100" s="11" t="s">
        <v>79</v>
      </c>
      <c r="E100" s="94">
        <f>+ROUNDUP(E99,0)</f>
        <v>22</v>
      </c>
      <c r="F100" s="94">
        <f t="shared" ref="F100:H100" si="16">+ROUNDUP(F99,0)</f>
        <v>16</v>
      </c>
      <c r="G100" s="94">
        <f t="shared" si="16"/>
        <v>16</v>
      </c>
      <c r="H100" s="95">
        <f t="shared" si="16"/>
        <v>9</v>
      </c>
      <c r="I100" s="1"/>
    </row>
    <row r="101" spans="1:9" x14ac:dyDescent="0.25">
      <c r="A101" s="22" t="s">
        <v>6</v>
      </c>
      <c r="B101" s="3"/>
      <c r="C101" s="3"/>
      <c r="D101" s="3"/>
      <c r="E101" s="96">
        <f>+C30</f>
        <v>1.8</v>
      </c>
      <c r="F101" s="97">
        <v>1.8</v>
      </c>
      <c r="G101" s="97">
        <v>1.8</v>
      </c>
      <c r="H101" s="97">
        <v>1.8</v>
      </c>
      <c r="I101" s="58"/>
    </row>
    <row r="102" spans="1:9" x14ac:dyDescent="0.25">
      <c r="A102" s="2" t="s">
        <v>8</v>
      </c>
      <c r="E102" s="92">
        <f>+E100*E101*E93</f>
        <v>792</v>
      </c>
      <c r="F102" s="92">
        <f>+F100*F101*F93</f>
        <v>576</v>
      </c>
      <c r="G102" s="92">
        <f>+G100*G101*G93</f>
        <v>288</v>
      </c>
      <c r="H102" s="92">
        <f>+H100*H101*H93</f>
        <v>162</v>
      </c>
      <c r="I102" s="57">
        <f>+SUM(E102:H102)</f>
        <v>1818</v>
      </c>
    </row>
    <row r="103" spans="1:9" x14ac:dyDescent="0.25">
      <c r="A103" s="52" t="s">
        <v>7</v>
      </c>
      <c r="E103" s="91"/>
      <c r="F103" s="91"/>
      <c r="G103" s="91"/>
      <c r="H103" s="91"/>
    </row>
    <row r="104" spans="1:9" x14ac:dyDescent="0.25">
      <c r="E104" s="91"/>
      <c r="F104" s="91"/>
      <c r="G104" s="91"/>
      <c r="H104" s="91"/>
    </row>
    <row r="105" spans="1:9" x14ac:dyDescent="0.25">
      <c r="A105" s="11" t="s">
        <v>35</v>
      </c>
      <c r="E105" s="91">
        <f>+E93</f>
        <v>20</v>
      </c>
      <c r="F105" s="91">
        <f>+F93</f>
        <v>20</v>
      </c>
      <c r="G105" s="91">
        <f>+G93</f>
        <v>10</v>
      </c>
      <c r="H105" s="91">
        <f>+H93</f>
        <v>10</v>
      </c>
      <c r="I105" s="18"/>
    </row>
    <row r="106" spans="1:9" x14ac:dyDescent="0.25">
      <c r="A106" s="22" t="s">
        <v>38</v>
      </c>
      <c r="E106" s="98">
        <f>+I24</f>
        <v>15</v>
      </c>
      <c r="F106" s="99">
        <f>+E106</f>
        <v>15</v>
      </c>
      <c r="G106" s="99">
        <f t="shared" ref="G106:H106" si="17">+F106</f>
        <v>15</v>
      </c>
      <c r="H106" s="99">
        <f t="shared" si="17"/>
        <v>15</v>
      </c>
      <c r="I106" s="8"/>
    </row>
    <row r="107" spans="1:9" x14ac:dyDescent="0.25">
      <c r="A107" s="11" t="s">
        <v>28</v>
      </c>
      <c r="B107" s="3"/>
      <c r="C107" s="3"/>
      <c r="D107" s="3"/>
      <c r="E107" s="100">
        <f>+E100</f>
        <v>22</v>
      </c>
      <c r="F107" s="100">
        <f t="shared" ref="F107:H107" si="18">+F100</f>
        <v>16</v>
      </c>
      <c r="G107" s="100">
        <f t="shared" si="18"/>
        <v>16</v>
      </c>
      <c r="H107" s="100">
        <f t="shared" si="18"/>
        <v>9</v>
      </c>
      <c r="I107" s="19"/>
    </row>
    <row r="108" spans="1:9" x14ac:dyDescent="0.25">
      <c r="A108" s="2" t="s">
        <v>36</v>
      </c>
      <c r="E108" s="101">
        <f>+E106*E105*E107</f>
        <v>6600</v>
      </c>
      <c r="F108" s="101">
        <f>+F106*F105*F107</f>
        <v>4800</v>
      </c>
      <c r="G108" s="101">
        <f>+G106*G105*G107</f>
        <v>2400</v>
      </c>
      <c r="H108" s="101">
        <f>+H106*H105*H107</f>
        <v>1350</v>
      </c>
      <c r="I108" s="59">
        <f>+SUM(E108:H108)</f>
        <v>15150</v>
      </c>
    </row>
    <row r="109" spans="1:9" x14ac:dyDescent="0.25">
      <c r="E109" s="91"/>
      <c r="F109" s="91"/>
      <c r="G109" s="91"/>
      <c r="H109" s="91"/>
    </row>
    <row r="110" spans="1:9" x14ac:dyDescent="0.25">
      <c r="A110" s="21" t="s">
        <v>46</v>
      </c>
      <c r="B110" s="36"/>
      <c r="C110" s="36"/>
      <c r="D110" s="36"/>
      <c r="E110" s="104">
        <f>+E108+E102+E96</f>
        <v>7725.7983999999997</v>
      </c>
      <c r="F110" s="104">
        <f>+F108+F102+F96</f>
        <v>5619.9296000000004</v>
      </c>
      <c r="G110" s="104">
        <f>+G108+G102+G96</f>
        <v>2809.9648000000002</v>
      </c>
      <c r="H110" s="104">
        <f>+H108+H102+H96</f>
        <v>1574.5871999999999</v>
      </c>
      <c r="I110" s="63">
        <f>+I108+I102+I96</f>
        <v>17730.28</v>
      </c>
    </row>
    <row r="111" spans="1:9" ht="15" customHeight="1" x14ac:dyDescent="0.25">
      <c r="E111" s="91"/>
      <c r="F111" s="91"/>
      <c r="G111" s="91"/>
      <c r="H111" s="91"/>
    </row>
    <row r="112" spans="1:9" x14ac:dyDescent="0.25">
      <c r="E112" s="91"/>
      <c r="F112" s="91"/>
      <c r="G112" s="91"/>
      <c r="H112" s="91"/>
    </row>
    <row r="113" spans="1:9" x14ac:dyDescent="0.25">
      <c r="A113" s="11" t="s">
        <v>29</v>
      </c>
      <c r="E113" s="91">
        <v>5</v>
      </c>
      <c r="F113" s="91">
        <v>5</v>
      </c>
      <c r="G113" s="91">
        <v>5</v>
      </c>
      <c r="H113" s="91">
        <v>5</v>
      </c>
      <c r="I113" s="8"/>
    </row>
    <row r="114" spans="1:9" x14ac:dyDescent="0.25">
      <c r="A114" s="11" t="s">
        <v>30</v>
      </c>
      <c r="B114" s="3"/>
      <c r="C114" s="3"/>
      <c r="D114" s="3"/>
      <c r="E114" s="91">
        <v>5</v>
      </c>
      <c r="F114" s="91">
        <v>5</v>
      </c>
      <c r="G114" s="91">
        <v>5</v>
      </c>
      <c r="H114" s="91">
        <v>5</v>
      </c>
      <c r="I114" s="8"/>
    </row>
    <row r="115" spans="1:9" x14ac:dyDescent="0.25">
      <c r="A115" s="2" t="s">
        <v>31</v>
      </c>
      <c r="E115" s="105">
        <v>1</v>
      </c>
      <c r="F115" s="105">
        <v>1</v>
      </c>
      <c r="G115" s="105">
        <v>1</v>
      </c>
      <c r="H115" s="105">
        <v>1</v>
      </c>
      <c r="I115" s="7">
        <f>+SUM(E115:H115)</f>
        <v>4</v>
      </c>
    </row>
    <row r="116" spans="1:9" x14ac:dyDescent="0.25">
      <c r="E116" s="91"/>
      <c r="F116" s="91"/>
      <c r="G116" s="91"/>
      <c r="H116" s="91"/>
    </row>
    <row r="117" spans="1:9" x14ac:dyDescent="0.25">
      <c r="A117" s="11" t="s">
        <v>40</v>
      </c>
      <c r="E117" s="91">
        <f>+E55-E93</f>
        <v>80</v>
      </c>
      <c r="F117" s="91">
        <f>+F55-F93</f>
        <v>80</v>
      </c>
      <c r="G117" s="91">
        <f>+G55-G93</f>
        <v>40</v>
      </c>
      <c r="H117" s="91">
        <f>+H55-H93</f>
        <v>40</v>
      </c>
      <c r="I117" s="8"/>
    </row>
    <row r="118" spans="1:9" x14ac:dyDescent="0.25">
      <c r="A118" s="22" t="s">
        <v>32</v>
      </c>
      <c r="E118" s="106">
        <f>+C24</f>
        <v>1.5351300000000001</v>
      </c>
      <c r="F118" s="107">
        <f>+E118</f>
        <v>1.5351300000000001</v>
      </c>
      <c r="G118" s="107">
        <f t="shared" ref="G118:H118" si="19">+F118</f>
        <v>1.5351300000000001</v>
      </c>
      <c r="H118" s="107">
        <f t="shared" si="19"/>
        <v>1.5351300000000001</v>
      </c>
      <c r="I118" s="64"/>
    </row>
    <row r="119" spans="1:9" x14ac:dyDescent="0.25">
      <c r="A119" s="11" t="s">
        <v>33</v>
      </c>
      <c r="E119" s="101">
        <f>+(E118*E114)*E117</f>
        <v>614.05200000000013</v>
      </c>
      <c r="F119" s="101">
        <f t="shared" ref="F119:H119" si="20">+(F118*F114)*F117</f>
        <v>614.05200000000013</v>
      </c>
      <c r="G119" s="101">
        <f t="shared" si="20"/>
        <v>307.02600000000007</v>
      </c>
      <c r="H119" s="101">
        <f t="shared" si="20"/>
        <v>307.02600000000007</v>
      </c>
      <c r="I119" s="59">
        <f>SUM(E119:H119)</f>
        <v>1842.1560000000004</v>
      </c>
    </row>
    <row r="120" spans="1:9" x14ac:dyDescent="0.25">
      <c r="E120" s="91"/>
      <c r="F120" s="91"/>
      <c r="G120" s="91"/>
      <c r="H120" s="91"/>
    </row>
    <row r="121" spans="1:9" x14ac:dyDescent="0.25">
      <c r="A121" s="11" t="s">
        <v>39</v>
      </c>
      <c r="E121" s="91">
        <f>+E117</f>
        <v>80</v>
      </c>
      <c r="F121" s="91">
        <f t="shared" ref="F121:H121" si="21">+F117</f>
        <v>80</v>
      </c>
      <c r="G121" s="91">
        <f t="shared" si="21"/>
        <v>40</v>
      </c>
      <c r="H121" s="91">
        <f t="shared" si="21"/>
        <v>40</v>
      </c>
      <c r="I121" s="8"/>
    </row>
    <row r="122" spans="1:9" x14ac:dyDescent="0.25">
      <c r="A122" s="22" t="s">
        <v>41</v>
      </c>
      <c r="E122" s="98">
        <f>+C33</f>
        <v>4.9800000000000004</v>
      </c>
      <c r="F122" s="99">
        <f>+E122</f>
        <v>4.9800000000000004</v>
      </c>
      <c r="G122" s="99">
        <f t="shared" ref="G122:H122" si="22">+F122</f>
        <v>4.9800000000000004</v>
      </c>
      <c r="H122" s="99">
        <f t="shared" si="22"/>
        <v>4.9800000000000004</v>
      </c>
      <c r="I122" s="65"/>
    </row>
    <row r="123" spans="1:9" x14ac:dyDescent="0.25">
      <c r="A123" s="11" t="s">
        <v>42</v>
      </c>
      <c r="B123" s="3"/>
      <c r="C123" s="3"/>
      <c r="D123" s="3"/>
      <c r="E123" s="91">
        <v>1</v>
      </c>
      <c r="F123" s="91">
        <v>1</v>
      </c>
      <c r="G123" s="91">
        <v>1</v>
      </c>
      <c r="H123" s="108">
        <v>1</v>
      </c>
      <c r="I123" s="26"/>
    </row>
    <row r="124" spans="1:9" x14ac:dyDescent="0.25">
      <c r="A124" s="2" t="s">
        <v>43</v>
      </c>
      <c r="E124" s="109">
        <f>+E121*E122*E123</f>
        <v>398.40000000000003</v>
      </c>
      <c r="F124" s="109">
        <f t="shared" ref="F124:H124" si="23">+F121*F122*F123</f>
        <v>398.40000000000003</v>
      </c>
      <c r="G124" s="109">
        <f t="shared" si="23"/>
        <v>199.20000000000002</v>
      </c>
      <c r="H124" s="109">
        <f t="shared" si="23"/>
        <v>199.20000000000002</v>
      </c>
      <c r="I124" s="66">
        <f>+SUM(E124:H124)</f>
        <v>1195.2</v>
      </c>
    </row>
    <row r="125" spans="1:9" x14ac:dyDescent="0.25">
      <c r="E125" s="91"/>
      <c r="F125" s="91"/>
      <c r="G125" s="91"/>
      <c r="H125" s="91"/>
    </row>
    <row r="126" spans="1:9" x14ac:dyDescent="0.25">
      <c r="A126" s="11" t="s">
        <v>39</v>
      </c>
      <c r="E126" s="91">
        <f>+E121</f>
        <v>80</v>
      </c>
      <c r="F126" s="91">
        <f t="shared" ref="F126:H126" si="24">+F121</f>
        <v>80</v>
      </c>
      <c r="G126" s="91">
        <f t="shared" si="24"/>
        <v>40</v>
      </c>
      <c r="H126" s="91">
        <f t="shared" si="24"/>
        <v>40</v>
      </c>
      <c r="I126" s="8"/>
    </row>
    <row r="127" spans="1:9" x14ac:dyDescent="0.25">
      <c r="A127" s="22" t="s">
        <v>44</v>
      </c>
      <c r="E127" s="98">
        <f>+I27</f>
        <v>32</v>
      </c>
      <c r="F127" s="99">
        <f>+E127</f>
        <v>32</v>
      </c>
      <c r="G127" s="99">
        <f t="shared" ref="G127:H127" si="25">+F127</f>
        <v>32</v>
      </c>
      <c r="H127" s="99">
        <f t="shared" si="25"/>
        <v>32</v>
      </c>
      <c r="I127" s="65"/>
    </row>
    <row r="128" spans="1:9" x14ac:dyDescent="0.25">
      <c r="A128" s="11" t="s">
        <v>42</v>
      </c>
      <c r="B128" s="3"/>
      <c r="C128" s="3"/>
      <c r="D128" s="3"/>
      <c r="E128" s="91">
        <v>1</v>
      </c>
      <c r="F128" s="91">
        <v>1</v>
      </c>
      <c r="G128" s="91">
        <v>1</v>
      </c>
      <c r="H128" s="91">
        <v>1</v>
      </c>
      <c r="I128" s="8"/>
    </row>
    <row r="129" spans="1:9" x14ac:dyDescent="0.25">
      <c r="A129" s="2" t="s">
        <v>45</v>
      </c>
      <c r="E129" s="109">
        <f>+E126*E127*E128</f>
        <v>2560</v>
      </c>
      <c r="F129" s="109">
        <f t="shared" ref="F129:H129" si="26">+F126*F127*F128</f>
        <v>2560</v>
      </c>
      <c r="G129" s="109">
        <f t="shared" si="26"/>
        <v>1280</v>
      </c>
      <c r="H129" s="109">
        <f t="shared" si="26"/>
        <v>1280</v>
      </c>
      <c r="I129" s="66">
        <f>+SUM(E129:H129)</f>
        <v>7680</v>
      </c>
    </row>
    <row r="130" spans="1:9" x14ac:dyDescent="0.25">
      <c r="E130" s="91"/>
      <c r="F130" s="91"/>
      <c r="G130" s="91"/>
      <c r="H130" s="91"/>
    </row>
    <row r="131" spans="1:9" x14ac:dyDescent="0.25">
      <c r="A131" s="21" t="s">
        <v>47</v>
      </c>
      <c r="B131" s="36"/>
      <c r="C131" s="36"/>
      <c r="D131" s="36"/>
      <c r="E131" s="104">
        <f>+E129+E124+E119</f>
        <v>3572.4520000000002</v>
      </c>
      <c r="F131" s="104">
        <f t="shared" ref="F131:H131" si="27">+F129+F124+F119</f>
        <v>3572.4520000000002</v>
      </c>
      <c r="G131" s="104">
        <f t="shared" si="27"/>
        <v>1786.2260000000001</v>
      </c>
      <c r="H131" s="104">
        <f t="shared" si="27"/>
        <v>1786.2260000000001</v>
      </c>
      <c r="I131" s="62">
        <f>+SUM(E131:H131)</f>
        <v>10717.356000000002</v>
      </c>
    </row>
    <row r="132" spans="1:9" x14ac:dyDescent="0.25">
      <c r="E132" s="91"/>
      <c r="F132" s="91"/>
      <c r="G132" s="91"/>
      <c r="H132" s="91"/>
    </row>
    <row r="133" spans="1:9" ht="15.75" thickBot="1" x14ac:dyDescent="0.3">
      <c r="A133" s="39" t="s">
        <v>93</v>
      </c>
      <c r="B133" s="40"/>
      <c r="C133" s="40"/>
      <c r="D133" s="40"/>
      <c r="E133" s="102">
        <f>+E131+E110</f>
        <v>11298.250400000001</v>
      </c>
      <c r="F133" s="102">
        <f>+F131+F110</f>
        <v>9192.3816000000006</v>
      </c>
      <c r="G133" s="102">
        <f>+G131+G110</f>
        <v>4596.1908000000003</v>
      </c>
      <c r="H133" s="102">
        <f>+H131+H110</f>
        <v>3360.8132000000001</v>
      </c>
      <c r="I133" s="60">
        <f>+I131+I110</f>
        <v>28447.635999999999</v>
      </c>
    </row>
    <row r="134" spans="1:9" ht="15.75" thickTop="1" x14ac:dyDescent="0.25"/>
    <row r="136" spans="1:9" ht="15.75" x14ac:dyDescent="0.25">
      <c r="A136" s="115" t="s">
        <v>53</v>
      </c>
      <c r="B136" s="115"/>
      <c r="C136" s="115"/>
      <c r="D136" s="115"/>
    </row>
    <row r="137" spans="1:9" ht="15.75" x14ac:dyDescent="0.25">
      <c r="A137" s="28" t="s">
        <v>50</v>
      </c>
      <c r="D137" s="67">
        <f>+$I$72</f>
        <v>78708.5</v>
      </c>
    </row>
    <row r="138" spans="1:9" ht="15.75" x14ac:dyDescent="0.25">
      <c r="A138" s="28" t="s">
        <v>51</v>
      </c>
      <c r="D138" s="67">
        <f>+$I$133</f>
        <v>28447.635999999999</v>
      </c>
    </row>
    <row r="139" spans="1:9" ht="15.75" x14ac:dyDescent="0.25">
      <c r="A139" s="68" t="s">
        <v>52</v>
      </c>
      <c r="B139" s="69"/>
      <c r="C139" s="69"/>
      <c r="D139" s="70">
        <f>+D137-D138</f>
        <v>50260.864000000001</v>
      </c>
    </row>
    <row r="142" spans="1:9" ht="15" customHeight="1" x14ac:dyDescent="0.4">
      <c r="B142" s="38"/>
      <c r="C142" s="38"/>
      <c r="D142" s="38"/>
      <c r="E142" s="38"/>
    </row>
    <row r="143" spans="1:9" ht="15" customHeight="1" x14ac:dyDescent="0.25">
      <c r="A143" s="120" t="s">
        <v>105</v>
      </c>
      <c r="B143" s="120"/>
      <c r="C143" s="120"/>
      <c r="D143" s="120"/>
      <c r="E143" s="120"/>
      <c r="F143" s="120"/>
      <c r="G143" s="120"/>
      <c r="H143" s="120"/>
      <c r="I143" s="120"/>
    </row>
    <row r="144" spans="1:9" ht="15" customHeight="1" x14ac:dyDescent="0.25">
      <c r="A144" s="121"/>
      <c r="B144" s="121"/>
      <c r="C144" s="121"/>
      <c r="D144" s="121"/>
      <c r="E144" s="121"/>
      <c r="F144" s="121"/>
      <c r="G144" s="121"/>
      <c r="H144" s="121"/>
      <c r="I144" s="121"/>
    </row>
    <row r="145" spans="1:9" ht="15" customHeight="1" x14ac:dyDescent="0.4">
      <c r="A145" s="38"/>
      <c r="B145" s="38"/>
      <c r="C145" s="38"/>
      <c r="D145" s="38"/>
      <c r="E145" s="38"/>
    </row>
    <row r="146" spans="1:9" x14ac:dyDescent="0.25">
      <c r="A146" s="4" t="s">
        <v>61</v>
      </c>
    </row>
    <row r="147" spans="1:9" x14ac:dyDescent="0.25">
      <c r="A147" s="11" t="s">
        <v>80</v>
      </c>
    </row>
    <row r="148" spans="1:9" x14ac:dyDescent="0.25">
      <c r="A148" s="11" t="s">
        <v>64</v>
      </c>
    </row>
    <row r="149" spans="1:9" x14ac:dyDescent="0.25">
      <c r="A149" s="11" t="s">
        <v>74</v>
      </c>
    </row>
    <row r="151" spans="1:9" x14ac:dyDescent="0.25">
      <c r="A151" s="4" t="s">
        <v>62</v>
      </c>
    </row>
    <row r="152" spans="1:9" x14ac:dyDescent="0.25">
      <c r="A152" s="11" t="s">
        <v>83</v>
      </c>
    </row>
    <row r="153" spans="1:9" x14ac:dyDescent="0.25">
      <c r="A153" s="11" t="s">
        <v>82</v>
      </c>
    </row>
    <row r="154" spans="1:9" x14ac:dyDescent="0.25">
      <c r="A154" s="11" t="s">
        <v>84</v>
      </c>
    </row>
    <row r="155" spans="1:9" x14ac:dyDescent="0.25">
      <c r="A155" s="113" t="s">
        <v>75</v>
      </c>
      <c r="B155" s="113"/>
      <c r="C155" s="113"/>
      <c r="D155" s="113"/>
      <c r="E155" s="113"/>
      <c r="F155" s="113"/>
      <c r="G155" s="113"/>
      <c r="H155" s="113"/>
      <c r="I155" s="113"/>
    </row>
    <row r="156" spans="1:9" x14ac:dyDescent="0.25">
      <c r="A156" s="113"/>
      <c r="B156" s="113"/>
      <c r="C156" s="113"/>
      <c r="D156" s="113"/>
      <c r="E156" s="113"/>
      <c r="F156" s="113"/>
      <c r="G156" s="113"/>
      <c r="H156" s="113"/>
      <c r="I156" s="113"/>
    </row>
    <row r="157" spans="1:9" x14ac:dyDescent="0.25">
      <c r="A157" s="11" t="s">
        <v>81</v>
      </c>
    </row>
    <row r="159" spans="1:9" x14ac:dyDescent="0.25">
      <c r="A159" s="4" t="s">
        <v>63</v>
      </c>
    </row>
    <row r="160" spans="1:9" x14ac:dyDescent="0.25">
      <c r="A160" s="11" t="s">
        <v>100</v>
      </c>
    </row>
    <row r="162" spans="1:1" x14ac:dyDescent="0.25">
      <c r="A162" s="4" t="s">
        <v>76</v>
      </c>
    </row>
    <row r="163" spans="1:1" x14ac:dyDescent="0.25">
      <c r="A163" s="11" t="s">
        <v>101</v>
      </c>
    </row>
  </sheetData>
  <sheetProtection algorithmName="SHA-512" hashValue="0TljMOJ5uvB0Dl2d4K/9hhkr0btVDnCOo4DFqUMjdAD2icftiul9O2LB7VJaYe3NVCdk2+kAw7ToPSyeqg15qw==" saltValue="xXT90dUAk2knsU8aqQY87g==" spinCount="100000" sheet="1" objects="1" scenarios="1" selectLockedCells="1"/>
  <mergeCells count="20">
    <mergeCell ref="A2:I3"/>
    <mergeCell ref="A4:I5"/>
    <mergeCell ref="A6:I7"/>
    <mergeCell ref="A8:I9"/>
    <mergeCell ref="A13:I13"/>
    <mergeCell ref="F22:I22"/>
    <mergeCell ref="F35:I35"/>
    <mergeCell ref="A20:I20"/>
    <mergeCell ref="C21:F21"/>
    <mergeCell ref="A155:I156"/>
    <mergeCell ref="A81:I83"/>
    <mergeCell ref="A136:D136"/>
    <mergeCell ref="A22:C22"/>
    <mergeCell ref="A43:I45"/>
    <mergeCell ref="A28:B28"/>
    <mergeCell ref="A35:C35"/>
    <mergeCell ref="A36:B36"/>
    <mergeCell ref="A37:B37"/>
    <mergeCell ref="A38:B38"/>
    <mergeCell ref="A143:I144"/>
  </mergeCells>
  <pageMargins left="0.95083333333333331" right="0.79916666666666669" top="0.75" bottom="0.75" header="0.3" footer="0.3"/>
  <pageSetup scale="56" fitToHeight="2" orientation="portrait" horizontalDpi="0" verticalDpi="0" r:id="rId1"/>
  <headerFooter>
    <oddHeader xml:space="preserve">&amp;C&amp;"-,Italic"&amp;28Centralized versus Distributed Electrical Design Cost Savings
</oddHeader>
    <oddFooter>&amp;LContinue On To Next Page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LynTec Dell Inspiron</dc:creator>
  <cp:lastModifiedBy>LynTec Dell Inspiron</cp:lastModifiedBy>
  <dcterms:created xsi:type="dcterms:W3CDTF">2021-01-13T16:58:26Z</dcterms:created>
  <dcterms:modified xsi:type="dcterms:W3CDTF">2021-02-08T21:18:09Z</dcterms:modified>
</cp:coreProperties>
</file>